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\Documents\Book B-J ARIMA Kindle\Chapter sheets\"/>
    </mc:Choice>
  </mc:AlternateContent>
  <xr:revisionPtr revIDLastSave="0" documentId="8_{C1C23559-4157-4705-9741-1BADF56550FB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CH 5" sheetId="1" r:id="rId1"/>
    <sheet name="CH 6" sheetId="2" r:id="rId2"/>
    <sheet name="CH 6a" sheetId="3" r:id="rId3"/>
    <sheet name="CH 6b-7" sheetId="4" r:id="rId4"/>
    <sheet name="Variogram Nonstat" sheetId="5" r:id="rId5"/>
    <sheet name="Variogram Nonstat Alt." sheetId="6" r:id="rId6"/>
    <sheet name="Variogram Stat" sheetId="9" r:id="rId7"/>
  </sheets>
  <definedNames>
    <definedName name="DataSet">'CH 6b-7'!$B$3:$B$52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6" l="1"/>
  <c r="AG6" i="9"/>
  <c r="AG4" i="9"/>
  <c r="C91" i="9"/>
  <c r="D90" i="9"/>
  <c r="C90" i="9"/>
  <c r="E89" i="9"/>
  <c r="D89" i="9"/>
  <c r="C89" i="9"/>
  <c r="F88" i="9"/>
  <c r="E88" i="9"/>
  <c r="D88" i="9"/>
  <c r="C88" i="9"/>
  <c r="G87" i="9"/>
  <c r="F87" i="9"/>
  <c r="E87" i="9"/>
  <c r="D87" i="9"/>
  <c r="C87" i="9"/>
  <c r="H86" i="9"/>
  <c r="G86" i="9"/>
  <c r="F86" i="9"/>
  <c r="E86" i="9"/>
  <c r="D86" i="9"/>
  <c r="C86" i="9"/>
  <c r="I85" i="9"/>
  <c r="H85" i="9"/>
  <c r="G85" i="9"/>
  <c r="F85" i="9"/>
  <c r="E85" i="9"/>
  <c r="D85" i="9"/>
  <c r="C85" i="9"/>
  <c r="J84" i="9"/>
  <c r="I84" i="9"/>
  <c r="H84" i="9"/>
  <c r="G84" i="9"/>
  <c r="F84" i="9"/>
  <c r="E84" i="9"/>
  <c r="D84" i="9"/>
  <c r="C84" i="9"/>
  <c r="K83" i="9"/>
  <c r="J83" i="9"/>
  <c r="I83" i="9"/>
  <c r="H83" i="9"/>
  <c r="G83" i="9"/>
  <c r="F83" i="9"/>
  <c r="E83" i="9"/>
  <c r="D83" i="9"/>
  <c r="C83" i="9"/>
  <c r="L82" i="9"/>
  <c r="K82" i="9"/>
  <c r="J82" i="9"/>
  <c r="I82" i="9"/>
  <c r="H82" i="9"/>
  <c r="G82" i="9"/>
  <c r="F82" i="9"/>
  <c r="E82" i="9"/>
  <c r="D82" i="9"/>
  <c r="C82" i="9"/>
  <c r="M81" i="9"/>
  <c r="L81" i="9"/>
  <c r="K81" i="9"/>
  <c r="J81" i="9"/>
  <c r="I81" i="9"/>
  <c r="H81" i="9"/>
  <c r="G81" i="9"/>
  <c r="F81" i="9"/>
  <c r="E81" i="9"/>
  <c r="D81" i="9"/>
  <c r="C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C74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C71" i="9"/>
  <c r="X70" i="9"/>
  <c r="W70" i="9"/>
  <c r="V70" i="9"/>
  <c r="U70" i="9"/>
  <c r="T70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C70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AA67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AD64" i="9"/>
  <c r="AC64" i="9"/>
  <c r="AB64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AF3" i="9"/>
  <c r="AG32" i="9" s="1"/>
  <c r="AE3" i="9"/>
  <c r="AG31" i="9" s="1"/>
  <c r="AD3" i="9"/>
  <c r="AC3" i="9"/>
  <c r="AB3" i="9"/>
  <c r="AA3" i="9"/>
  <c r="Z3" i="9"/>
  <c r="Y3" i="9"/>
  <c r="X3" i="9"/>
  <c r="W3" i="9"/>
  <c r="AG23" i="9" s="1"/>
  <c r="V3" i="9"/>
  <c r="U3" i="9"/>
  <c r="T3" i="9"/>
  <c r="S3" i="9"/>
  <c r="R3" i="9"/>
  <c r="Q3" i="9"/>
  <c r="P3" i="9"/>
  <c r="O3" i="9"/>
  <c r="AG15" i="9" s="1"/>
  <c r="N3" i="9"/>
  <c r="M3" i="9"/>
  <c r="L3" i="9"/>
  <c r="K3" i="9"/>
  <c r="J3" i="9"/>
  <c r="I3" i="9"/>
  <c r="H3" i="9"/>
  <c r="G3" i="9"/>
  <c r="F3" i="9"/>
  <c r="E3" i="9"/>
  <c r="D3" i="9"/>
  <c r="C3" i="9"/>
  <c r="AG16" i="9" l="1"/>
  <c r="AH16" i="9" s="1"/>
  <c r="AG9" i="9"/>
  <c r="AG17" i="9"/>
  <c r="AG25" i="9"/>
  <c r="AG10" i="9"/>
  <c r="AG18" i="9"/>
  <c r="AG26" i="9"/>
  <c r="AH26" i="9" s="1"/>
  <c r="AG19" i="9"/>
  <c r="AG12" i="9"/>
  <c r="AH12" i="9" s="1"/>
  <c r="AG20" i="9"/>
  <c r="AH20" i="9" s="1"/>
  <c r="AG28" i="9"/>
  <c r="AG8" i="9"/>
  <c r="AG27" i="9"/>
  <c r="AG13" i="9"/>
  <c r="AG21" i="9"/>
  <c r="AH21" i="9" s="1"/>
  <c r="AG29" i="9"/>
  <c r="AG24" i="9"/>
  <c r="AH24" i="9" s="1"/>
  <c r="AG14" i="9"/>
  <c r="AG22" i="9"/>
  <c r="AG30" i="9"/>
  <c r="AH6" i="9"/>
  <c r="AG5" i="9"/>
  <c r="AH5" i="9" s="1"/>
  <c r="AG7" i="9"/>
  <c r="AG3" i="9"/>
  <c r="AH3" i="9" s="1"/>
  <c r="AG11" i="9"/>
  <c r="AH11" i="9" s="1"/>
  <c r="AH25" i="9"/>
  <c r="AH10" i="9"/>
  <c r="AH19" i="9"/>
  <c r="AH27" i="9"/>
  <c r="AH13" i="9"/>
  <c r="AH29" i="9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K33" i="6"/>
  <c r="K34" i="6"/>
  <c r="K35" i="6"/>
  <c r="K36" i="6"/>
  <c r="K37" i="6"/>
  <c r="K38" i="6"/>
  <c r="K39" i="6"/>
  <c r="K40" i="6"/>
  <c r="K41" i="6"/>
  <c r="K42" i="6"/>
  <c r="K43" i="6"/>
  <c r="K44" i="6"/>
  <c r="L33" i="6"/>
  <c r="L34" i="6"/>
  <c r="L35" i="6"/>
  <c r="L36" i="6"/>
  <c r="L37" i="6"/>
  <c r="L38" i="6"/>
  <c r="L39" i="6"/>
  <c r="L40" i="6"/>
  <c r="L41" i="6"/>
  <c r="L42" i="6"/>
  <c r="L43" i="6"/>
  <c r="M33" i="6"/>
  <c r="M34" i="6"/>
  <c r="M35" i="6"/>
  <c r="M36" i="6"/>
  <c r="M37" i="6"/>
  <c r="M38" i="6"/>
  <c r="M39" i="6"/>
  <c r="M40" i="6"/>
  <c r="M41" i="6"/>
  <c r="M42" i="6"/>
  <c r="N33" i="6"/>
  <c r="N34" i="6"/>
  <c r="N35" i="6"/>
  <c r="N36" i="6"/>
  <c r="N37" i="6"/>
  <c r="N38" i="6"/>
  <c r="N39" i="6"/>
  <c r="N40" i="6"/>
  <c r="N41" i="6"/>
  <c r="O33" i="6"/>
  <c r="O34" i="6"/>
  <c r="O35" i="6"/>
  <c r="O36" i="6"/>
  <c r="O37" i="6"/>
  <c r="O38" i="6"/>
  <c r="O39" i="6"/>
  <c r="O40" i="6"/>
  <c r="P33" i="6"/>
  <c r="P34" i="6"/>
  <c r="P35" i="6"/>
  <c r="P36" i="6"/>
  <c r="P37" i="6"/>
  <c r="P38" i="6"/>
  <c r="P39" i="6"/>
  <c r="Q33" i="6"/>
  <c r="Q34" i="6"/>
  <c r="Q35" i="6"/>
  <c r="Q36" i="6"/>
  <c r="Q37" i="6"/>
  <c r="Q38" i="6"/>
  <c r="R33" i="6"/>
  <c r="R34" i="6"/>
  <c r="R35" i="6"/>
  <c r="R36" i="6"/>
  <c r="R37" i="6"/>
  <c r="S33" i="6"/>
  <c r="S34" i="6"/>
  <c r="S35" i="6"/>
  <c r="S36" i="6"/>
  <c r="T33" i="6"/>
  <c r="T34" i="6"/>
  <c r="T35" i="6"/>
  <c r="U33" i="6"/>
  <c r="U34" i="6"/>
  <c r="V33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" i="6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" i="5"/>
  <c r="AN4" i="5"/>
  <c r="AN5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" i="5"/>
  <c r="AL4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" i="5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" i="5"/>
  <c r="AH4" i="5"/>
  <c r="AH5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" i="5"/>
  <c r="AF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" i="5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" i="5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3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3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3" i="5"/>
  <c r="E56" i="5" l="1"/>
  <c r="G56" i="5"/>
  <c r="D53" i="5"/>
  <c r="AH23" i="9"/>
  <c r="AH17" i="9"/>
  <c r="AH32" i="9"/>
  <c r="AH4" i="9"/>
  <c r="AH9" i="9"/>
  <c r="AH15" i="9"/>
  <c r="AH7" i="9"/>
  <c r="AH8" i="9"/>
  <c r="AH30" i="9"/>
  <c r="AH28" i="9"/>
  <c r="AH18" i="9"/>
  <c r="AH31" i="9"/>
  <c r="AH22" i="9"/>
  <c r="AH14" i="9"/>
  <c r="X22" i="6" l="1"/>
  <c r="L53" i="5" l="1"/>
  <c r="M45" i="5" s="1"/>
  <c r="J53" i="5"/>
  <c r="K5" i="5" s="1"/>
  <c r="F53" i="5"/>
  <c r="G32" i="5" s="1"/>
  <c r="E12" i="5"/>
  <c r="X53" i="5"/>
  <c r="Y7" i="5" s="1"/>
  <c r="Y56" i="5"/>
  <c r="Z53" i="5"/>
  <c r="AA24" i="5" s="1"/>
  <c r="AN53" i="5"/>
  <c r="AO20" i="5" s="1"/>
  <c r="T53" i="5"/>
  <c r="U14" i="5" s="1"/>
  <c r="AL53" i="5"/>
  <c r="AM19" i="5" s="1"/>
  <c r="AH53" i="5"/>
  <c r="AI6" i="5" s="1"/>
  <c r="AF53" i="5"/>
  <c r="AG24" i="5" s="1"/>
  <c r="N53" i="5"/>
  <c r="O19" i="5" s="1"/>
  <c r="R53" i="5"/>
  <c r="S22" i="5" s="1"/>
  <c r="H53" i="5"/>
  <c r="I23" i="5" s="1"/>
  <c r="AP53" i="5"/>
  <c r="AQ11" i="5" s="1"/>
  <c r="V53" i="5"/>
  <c r="W10" i="5" s="1"/>
  <c r="AJ53" i="5"/>
  <c r="AK20" i="5" s="1"/>
  <c r="AD53" i="5"/>
  <c r="AE30" i="5" s="1"/>
  <c r="P53" i="5"/>
  <c r="Q24" i="5" s="1"/>
  <c r="AB53" i="5"/>
  <c r="AC10" i="5" s="1"/>
  <c r="X11" i="6"/>
  <c r="Q56" i="5"/>
  <c r="M56" i="5"/>
  <c r="X19" i="6"/>
  <c r="X9" i="6"/>
  <c r="X5" i="6"/>
  <c r="AA56" i="5"/>
  <c r="X7" i="6"/>
  <c r="X6" i="6"/>
  <c r="X16" i="6"/>
  <c r="AO56" i="5"/>
  <c r="AI56" i="5"/>
  <c r="AG56" i="5"/>
  <c r="O56" i="5"/>
  <c r="Y3" i="6"/>
  <c r="X14" i="6"/>
  <c r="X15" i="6"/>
  <c r="X20" i="6"/>
  <c r="U56" i="5"/>
  <c r="S56" i="5"/>
  <c r="I56" i="5"/>
  <c r="X8" i="6"/>
  <c r="K56" i="5"/>
  <c r="X10" i="6"/>
  <c r="AQ56" i="5"/>
  <c r="W56" i="5"/>
  <c r="AK56" i="5"/>
  <c r="AE56" i="5"/>
  <c r="AC56" i="5"/>
  <c r="X21" i="6"/>
  <c r="X4" i="6"/>
  <c r="X12" i="6"/>
  <c r="AM56" i="5"/>
  <c r="X13" i="6"/>
  <c r="X17" i="6"/>
  <c r="X18" i="6"/>
  <c r="Q23" i="5"/>
  <c r="M37" i="5"/>
  <c r="Q5" i="5" l="1"/>
  <c r="Q20" i="5"/>
  <c r="E5" i="5"/>
  <c r="Q9" i="5"/>
  <c r="AQ30" i="5"/>
  <c r="AO18" i="5"/>
  <c r="AO28" i="5"/>
  <c r="AK18" i="5"/>
  <c r="AK19" i="5"/>
  <c r="AG26" i="5"/>
  <c r="AG16" i="5"/>
  <c r="AG8" i="5"/>
  <c r="AG14" i="5"/>
  <c r="AG12" i="5"/>
  <c r="AG3" i="5"/>
  <c r="AG5" i="5"/>
  <c r="AG21" i="5"/>
  <c r="AG35" i="5"/>
  <c r="AG10" i="5"/>
  <c r="AG6" i="5"/>
  <c r="AG27" i="5"/>
  <c r="AG37" i="5"/>
  <c r="AG31" i="5"/>
  <c r="AG20" i="5"/>
  <c r="AG15" i="5"/>
  <c r="AG22" i="5"/>
  <c r="AG4" i="5"/>
  <c r="AE36" i="5"/>
  <c r="W40" i="5"/>
  <c r="W17" i="5"/>
  <c r="W32" i="5"/>
  <c r="W11" i="5"/>
  <c r="W26" i="5"/>
  <c r="W28" i="5"/>
  <c r="W37" i="5"/>
  <c r="W8" i="5"/>
  <c r="W41" i="5"/>
  <c r="W39" i="5"/>
  <c r="U40" i="5"/>
  <c r="U42" i="5"/>
  <c r="U38" i="5"/>
  <c r="U27" i="5"/>
  <c r="Q12" i="5"/>
  <c r="Q18" i="5"/>
  <c r="Q45" i="5"/>
  <c r="Q33" i="5"/>
  <c r="Q7" i="5"/>
  <c r="Q40" i="5"/>
  <c r="Q36" i="5"/>
  <c r="Q19" i="5"/>
  <c r="Q44" i="5"/>
  <c r="Q37" i="5"/>
  <c r="Q42" i="5"/>
  <c r="Q43" i="5"/>
  <c r="Q16" i="5"/>
  <c r="Q29" i="5"/>
  <c r="Q41" i="5"/>
  <c r="Q17" i="5"/>
  <c r="Q39" i="5"/>
  <c r="Q8" i="5"/>
  <c r="Q28" i="5"/>
  <c r="Q15" i="5"/>
  <c r="Q34" i="5"/>
  <c r="Q13" i="5"/>
  <c r="Q22" i="5"/>
  <c r="O9" i="5"/>
  <c r="O36" i="5"/>
  <c r="M14" i="5"/>
  <c r="M34" i="5"/>
  <c r="M18" i="5"/>
  <c r="M32" i="5"/>
  <c r="AE5" i="5"/>
  <c r="I25" i="5"/>
  <c r="AE16" i="5"/>
  <c r="I9" i="5"/>
  <c r="AO33" i="5"/>
  <c r="AI10" i="5"/>
  <c r="I3" i="5"/>
  <c r="I31" i="5"/>
  <c r="AO17" i="5"/>
  <c r="AQ20" i="5"/>
  <c r="AQ3" i="5"/>
  <c r="AO10" i="5"/>
  <c r="AE38" i="5"/>
  <c r="K30" i="5"/>
  <c r="I43" i="5"/>
  <c r="AE37" i="5"/>
  <c r="AE4" i="5"/>
  <c r="AQ26" i="5"/>
  <c r="AO23" i="5"/>
  <c r="AK14" i="5"/>
  <c r="AO26" i="5"/>
  <c r="AO4" i="5"/>
  <c r="AO11" i="5"/>
  <c r="U25" i="5"/>
  <c r="AQ24" i="5"/>
  <c r="AO19" i="5"/>
  <c r="U12" i="5"/>
  <c r="W20" i="5"/>
  <c r="AA35" i="5"/>
  <c r="W30" i="5"/>
  <c r="Q3" i="5"/>
  <c r="E36" i="5"/>
  <c r="AO15" i="5"/>
  <c r="AO8" i="5"/>
  <c r="AO9" i="5"/>
  <c r="Q4" i="5"/>
  <c r="I20" i="5"/>
  <c r="M47" i="5"/>
  <c r="U23" i="5"/>
  <c r="AO5" i="5"/>
  <c r="Q32" i="5"/>
  <c r="AO16" i="5"/>
  <c r="AQ28" i="5"/>
  <c r="AQ19" i="5"/>
  <c r="AO29" i="5"/>
  <c r="I8" i="5"/>
  <c r="AA16" i="5"/>
  <c r="W24" i="5"/>
  <c r="I37" i="5"/>
  <c r="AO31" i="5"/>
  <c r="AG25" i="5"/>
  <c r="AG11" i="5"/>
  <c r="AQ7" i="5"/>
  <c r="I10" i="5"/>
  <c r="Q11" i="5"/>
  <c r="Q6" i="5"/>
  <c r="I27" i="5"/>
  <c r="AO32" i="5"/>
  <c r="I16" i="5"/>
  <c r="AO13" i="5"/>
  <c r="AA18" i="5"/>
  <c r="AG33" i="5"/>
  <c r="I12" i="5"/>
  <c r="AO25" i="5"/>
  <c r="Q14" i="5"/>
  <c r="W13" i="5"/>
  <c r="Q27" i="5"/>
  <c r="AA12" i="5"/>
  <c r="W12" i="5"/>
  <c r="Q35" i="5"/>
  <c r="AQ6" i="5"/>
  <c r="AG23" i="5"/>
  <c r="Q10" i="5"/>
  <c r="AQ17" i="5"/>
  <c r="Q31" i="5"/>
  <c r="Q25" i="5"/>
  <c r="AO3" i="5"/>
  <c r="AQ22" i="5"/>
  <c r="W6" i="5"/>
  <c r="W16" i="5"/>
  <c r="M7" i="5"/>
  <c r="I13" i="5"/>
  <c r="AO12" i="5"/>
  <c r="AO21" i="5"/>
  <c r="W36" i="5"/>
  <c r="AQ15" i="5"/>
  <c r="W19" i="5"/>
  <c r="W18" i="5"/>
  <c r="AQ18" i="5"/>
  <c r="W3" i="5"/>
  <c r="W27" i="5"/>
  <c r="W34" i="5"/>
  <c r="M30" i="5"/>
  <c r="W9" i="5"/>
  <c r="W31" i="5"/>
  <c r="W14" i="5"/>
  <c r="I4" i="5"/>
  <c r="W29" i="5"/>
  <c r="E13" i="5"/>
  <c r="E22" i="5"/>
  <c r="E33" i="5"/>
  <c r="E14" i="5"/>
  <c r="E46" i="5"/>
  <c r="E37" i="5"/>
  <c r="E42" i="5"/>
  <c r="E49" i="5"/>
  <c r="E30" i="5"/>
  <c r="E18" i="5"/>
  <c r="E26" i="5"/>
  <c r="E29" i="5"/>
  <c r="E10" i="5"/>
  <c r="E40" i="5"/>
  <c r="E25" i="5"/>
  <c r="E45" i="5"/>
  <c r="E38" i="5"/>
  <c r="E17" i="5"/>
  <c r="E32" i="5"/>
  <c r="E9" i="5"/>
  <c r="E41" i="5"/>
  <c r="E21" i="5"/>
  <c r="E20" i="5"/>
  <c r="E44" i="5"/>
  <c r="O43" i="5"/>
  <c r="O20" i="5"/>
  <c r="O14" i="5"/>
  <c r="O21" i="5"/>
  <c r="O5" i="5"/>
  <c r="O33" i="5"/>
  <c r="O45" i="5"/>
  <c r="O6" i="5"/>
  <c r="O11" i="5"/>
  <c r="O41" i="5"/>
  <c r="O29" i="5"/>
  <c r="O7" i="5"/>
  <c r="Y37" i="5"/>
  <c r="O8" i="5"/>
  <c r="O12" i="5"/>
  <c r="O37" i="5"/>
  <c r="Y27" i="5"/>
  <c r="O26" i="5"/>
  <c r="O42" i="5"/>
  <c r="O30" i="5"/>
  <c r="O35" i="5"/>
  <c r="O44" i="5"/>
  <c r="O4" i="5"/>
  <c r="O28" i="5"/>
  <c r="I24" i="5"/>
  <c r="I42" i="5"/>
  <c r="AA14" i="5"/>
  <c r="I17" i="5"/>
  <c r="AA6" i="5"/>
  <c r="AE23" i="5"/>
  <c r="I28" i="5"/>
  <c r="I35" i="5"/>
  <c r="AE31" i="5"/>
  <c r="AA20" i="5"/>
  <c r="AE22" i="5"/>
  <c r="I5" i="5"/>
  <c r="AK27" i="5"/>
  <c r="I15" i="5"/>
  <c r="I26" i="5"/>
  <c r="I21" i="5"/>
  <c r="I6" i="5"/>
  <c r="I7" i="5"/>
  <c r="AK9" i="5"/>
  <c r="AA28" i="5"/>
  <c r="I19" i="5"/>
  <c r="I34" i="5"/>
  <c r="AA23" i="5"/>
  <c r="I32" i="5"/>
  <c r="I29" i="5"/>
  <c r="AE6" i="5"/>
  <c r="Y18" i="6"/>
  <c r="Y17" i="6"/>
  <c r="Y21" i="6"/>
  <c r="Y8" i="6"/>
  <c r="Y13" i="6"/>
  <c r="Y12" i="6"/>
  <c r="Y4" i="6"/>
  <c r="Y10" i="6"/>
  <c r="AC6" i="5"/>
  <c r="Y10" i="5"/>
  <c r="K13" i="5"/>
  <c r="Y40" i="5"/>
  <c r="Y13" i="5"/>
  <c r="Y22" i="5"/>
  <c r="Y15" i="5"/>
  <c r="AC29" i="5"/>
  <c r="K12" i="5"/>
  <c r="Y25" i="5"/>
  <c r="AE33" i="5"/>
  <c r="Y18" i="5"/>
  <c r="AG29" i="5"/>
  <c r="AG36" i="5"/>
  <c r="AE26" i="5"/>
  <c r="AO6" i="5"/>
  <c r="E8" i="5"/>
  <c r="W23" i="5"/>
  <c r="AO7" i="5"/>
  <c r="AG9" i="5"/>
  <c r="Y5" i="6"/>
  <c r="Y32" i="5"/>
  <c r="Y11" i="5"/>
  <c r="Y36" i="5"/>
  <c r="AG19" i="5"/>
  <c r="Y30" i="5"/>
  <c r="Y9" i="6"/>
  <c r="Y29" i="5"/>
  <c r="K47" i="5"/>
  <c r="Y8" i="5"/>
  <c r="K45" i="5"/>
  <c r="K35" i="5"/>
  <c r="AG18" i="5"/>
  <c r="W35" i="5"/>
  <c r="Y28" i="5"/>
  <c r="W42" i="5"/>
  <c r="Y22" i="6"/>
  <c r="Y19" i="6"/>
  <c r="Y9" i="5"/>
  <c r="K7" i="5"/>
  <c r="K11" i="5"/>
  <c r="Y23" i="5"/>
  <c r="Y17" i="5"/>
  <c r="Y5" i="5"/>
  <c r="K33" i="5"/>
  <c r="Y16" i="5"/>
  <c r="Y33" i="5"/>
  <c r="AE27" i="5"/>
  <c r="AQ16" i="5"/>
  <c r="W22" i="5"/>
  <c r="AC34" i="5"/>
  <c r="W5" i="5"/>
  <c r="AG28" i="5"/>
  <c r="Y20" i="6"/>
  <c r="Y16" i="6"/>
  <c r="Y26" i="5"/>
  <c r="Y4" i="5"/>
  <c r="Y35" i="5"/>
  <c r="AE18" i="5"/>
  <c r="AG17" i="5"/>
  <c r="AG32" i="5"/>
  <c r="Y21" i="5"/>
  <c r="AG30" i="5"/>
  <c r="Y15" i="6"/>
  <c r="Y6" i="6"/>
  <c r="Y31" i="5"/>
  <c r="Y24" i="5"/>
  <c r="Y34" i="5"/>
  <c r="Y20" i="5"/>
  <c r="AG7" i="5"/>
  <c r="AG13" i="5"/>
  <c r="AQ13" i="5"/>
  <c r="AG34" i="5"/>
  <c r="Y14" i="6"/>
  <c r="Y7" i="6"/>
  <c r="Y11" i="6"/>
  <c r="AM25" i="5"/>
  <c r="G4" i="5"/>
  <c r="AC24" i="5"/>
  <c r="U32" i="5"/>
  <c r="AC13" i="5"/>
  <c r="AA13" i="5"/>
  <c r="M44" i="5"/>
  <c r="O15" i="5"/>
  <c r="AC21" i="5"/>
  <c r="M13" i="5"/>
  <c r="M22" i="5"/>
  <c r="O38" i="5"/>
  <c r="O34" i="5"/>
  <c r="M29" i="5"/>
  <c r="U7" i="5"/>
  <c r="U36" i="5"/>
  <c r="I33" i="5"/>
  <c r="M21" i="5"/>
  <c r="O10" i="5"/>
  <c r="AQ32" i="5"/>
  <c r="AA8" i="5"/>
  <c r="AE12" i="5"/>
  <c r="G8" i="5"/>
  <c r="Y19" i="5"/>
  <c r="O40" i="5"/>
  <c r="M9" i="5"/>
  <c r="K34" i="5"/>
  <c r="AE21" i="5"/>
  <c r="Y14" i="5"/>
  <c r="AE8" i="5"/>
  <c r="K36" i="5"/>
  <c r="E16" i="5"/>
  <c r="O31" i="5"/>
  <c r="AA10" i="5"/>
  <c r="M35" i="5"/>
  <c r="Y3" i="5"/>
  <c r="Y38" i="5"/>
  <c r="AQ4" i="5"/>
  <c r="U29" i="5"/>
  <c r="M43" i="5"/>
  <c r="AA5" i="5"/>
  <c r="K22" i="5"/>
  <c r="U34" i="5"/>
  <c r="AQ29" i="5"/>
  <c r="M25" i="5"/>
  <c r="M4" i="5"/>
  <c r="O39" i="5"/>
  <c r="O16" i="5"/>
  <c r="AQ5" i="5"/>
  <c r="I40" i="5"/>
  <c r="O25" i="5"/>
  <c r="AC32" i="5"/>
  <c r="U41" i="5"/>
  <c r="U3" i="5"/>
  <c r="AC14" i="5"/>
  <c r="U15" i="5"/>
  <c r="AQ8" i="5"/>
  <c r="AK17" i="5"/>
  <c r="K10" i="5"/>
  <c r="I11" i="5"/>
  <c r="AC18" i="5"/>
  <c r="AA22" i="5"/>
  <c r="O22" i="5"/>
  <c r="K26" i="5"/>
  <c r="M8" i="5"/>
  <c r="K25" i="5"/>
  <c r="O32" i="5"/>
  <c r="M19" i="5"/>
  <c r="U18" i="5"/>
  <c r="AA32" i="5"/>
  <c r="W7" i="5"/>
  <c r="O24" i="5"/>
  <c r="W4" i="5"/>
  <c r="M27" i="5"/>
  <c r="O27" i="5"/>
  <c r="W21" i="5"/>
  <c r="AQ9" i="5"/>
  <c r="Y39" i="5"/>
  <c r="W33" i="5"/>
  <c r="AK33" i="5"/>
  <c r="M11" i="5"/>
  <c r="AC7" i="5"/>
  <c r="U13" i="5"/>
  <c r="AA31" i="5"/>
  <c r="K46" i="5"/>
  <c r="M6" i="5"/>
  <c r="AQ14" i="5"/>
  <c r="M5" i="5"/>
  <c r="K21" i="5"/>
  <c r="K15" i="5"/>
  <c r="I39" i="5"/>
  <c r="AM20" i="5"/>
  <c r="AE35" i="5"/>
  <c r="AE28" i="5"/>
  <c r="AA27" i="5"/>
  <c r="AQ23" i="5"/>
  <c r="AC31" i="5"/>
  <c r="AK6" i="5"/>
  <c r="K38" i="5"/>
  <c r="M16" i="5"/>
  <c r="U16" i="5"/>
  <c r="AE9" i="5"/>
  <c r="AQ10" i="5"/>
  <c r="W25" i="5"/>
  <c r="O3" i="5"/>
  <c r="M10" i="5"/>
  <c r="K18" i="5"/>
  <c r="Y6" i="5"/>
  <c r="W15" i="5"/>
  <c r="Y41" i="5"/>
  <c r="W38" i="5"/>
  <c r="O18" i="5"/>
  <c r="Y12" i="5"/>
  <c r="O13" i="5"/>
  <c r="M42" i="5"/>
  <c r="AA19" i="5"/>
  <c r="M17" i="5"/>
  <c r="M3" i="5"/>
  <c r="AM3" i="5"/>
  <c r="M24" i="5"/>
  <c r="M38" i="5"/>
  <c r="AC15" i="5"/>
  <c r="AQ31" i="5"/>
  <c r="AQ25" i="5"/>
  <c r="K42" i="5"/>
  <c r="M15" i="5"/>
  <c r="M40" i="5"/>
  <c r="M41" i="5"/>
  <c r="M46" i="5"/>
  <c r="I44" i="5"/>
  <c r="O46" i="5"/>
  <c r="AA33" i="5"/>
  <c r="AQ27" i="5"/>
  <c r="O23" i="5"/>
  <c r="O17" i="5"/>
  <c r="G29" i="5"/>
  <c r="S10" i="5"/>
  <c r="AC30" i="5"/>
  <c r="S4" i="5"/>
  <c r="S30" i="5"/>
  <c r="U33" i="5"/>
  <c r="AC19" i="5"/>
  <c r="AA38" i="5"/>
  <c r="AE20" i="5"/>
  <c r="S8" i="5"/>
  <c r="AE17" i="5"/>
  <c r="AK32" i="5"/>
  <c r="AA26" i="5"/>
  <c r="S39" i="5"/>
  <c r="AO27" i="5"/>
  <c r="E24" i="5"/>
  <c r="AK5" i="5"/>
  <c r="AO24" i="5"/>
  <c r="M26" i="5"/>
  <c r="AO22" i="5"/>
  <c r="AA4" i="5"/>
  <c r="Q38" i="5"/>
  <c r="AE7" i="5"/>
  <c r="M31" i="5"/>
  <c r="I36" i="5"/>
  <c r="I30" i="5"/>
  <c r="I38" i="5"/>
  <c r="S24" i="5"/>
  <c r="G12" i="5"/>
  <c r="G26" i="5"/>
  <c r="AK16" i="5"/>
  <c r="AE24" i="5"/>
  <c r="S9" i="5"/>
  <c r="I49" i="5"/>
  <c r="G37" i="5"/>
  <c r="S17" i="5"/>
  <c r="AC3" i="5"/>
  <c r="S18" i="5"/>
  <c r="U9" i="5"/>
  <c r="AK4" i="5"/>
  <c r="AC8" i="5"/>
  <c r="I41" i="5"/>
  <c r="AE34" i="5"/>
  <c r="AO14" i="5"/>
  <c r="AA37" i="5"/>
  <c r="Q26" i="5"/>
  <c r="Q30" i="5"/>
  <c r="I22" i="5"/>
  <c r="I45" i="5"/>
  <c r="M39" i="5"/>
  <c r="AA34" i="5"/>
  <c r="Q21" i="5"/>
  <c r="I46" i="5"/>
  <c r="U17" i="5"/>
  <c r="S28" i="5"/>
  <c r="U21" i="5"/>
  <c r="U20" i="5"/>
  <c r="AA30" i="5"/>
  <c r="AK29" i="5"/>
  <c r="AK30" i="5"/>
  <c r="AA25" i="5"/>
  <c r="AA9" i="5"/>
  <c r="I18" i="5"/>
  <c r="AE29" i="5"/>
  <c r="AK21" i="5"/>
  <c r="AO30" i="5"/>
  <c r="K23" i="5"/>
  <c r="K20" i="5"/>
  <c r="AE14" i="5"/>
  <c r="I48" i="5"/>
  <c r="I47" i="5"/>
  <c r="K27" i="5"/>
  <c r="I14" i="5"/>
  <c r="S12" i="5"/>
  <c r="AE10" i="5"/>
  <c r="AA36" i="5"/>
  <c r="AK10" i="5"/>
  <c r="U6" i="5"/>
  <c r="S41" i="5"/>
  <c r="S11" i="5"/>
  <c r="S7" i="5"/>
  <c r="G39" i="5"/>
  <c r="AE32" i="5"/>
  <c r="S14" i="5"/>
  <c r="S38" i="5"/>
  <c r="S6" i="5"/>
  <c r="AK12" i="5"/>
  <c r="AM14" i="5"/>
  <c r="U19" i="5"/>
  <c r="AI35" i="5"/>
  <c r="AI33" i="5"/>
  <c r="AI36" i="5"/>
  <c r="AI20" i="5"/>
  <c r="G9" i="5"/>
  <c r="G24" i="5"/>
  <c r="AI3" i="5"/>
  <c r="G34" i="5"/>
  <c r="AI11" i="5"/>
  <c r="G10" i="5"/>
  <c r="G30" i="5"/>
  <c r="AM8" i="5"/>
  <c r="AI14" i="5"/>
  <c r="AC35" i="5"/>
  <c r="AK28" i="5"/>
  <c r="G14" i="5"/>
  <c r="AK8" i="5"/>
  <c r="S42" i="5"/>
  <c r="AI4" i="5"/>
  <c r="AC25" i="5"/>
  <c r="U35" i="5"/>
  <c r="S16" i="5"/>
  <c r="K19" i="5"/>
  <c r="AM29" i="5"/>
  <c r="U37" i="5"/>
  <c r="K4" i="5"/>
  <c r="AM28" i="5"/>
  <c r="U22" i="5"/>
  <c r="AK11" i="5"/>
  <c r="K31" i="5"/>
  <c r="AM15" i="5"/>
  <c r="AI21" i="5"/>
  <c r="K44" i="5"/>
  <c r="K17" i="5"/>
  <c r="AA40" i="5"/>
  <c r="AA17" i="5"/>
  <c r="AA21" i="5"/>
  <c r="AA7" i="5"/>
  <c r="AA39" i="5"/>
  <c r="AA29" i="5"/>
  <c r="AA3" i="5"/>
  <c r="AE13" i="5"/>
  <c r="U39" i="5"/>
  <c r="G17" i="5"/>
  <c r="AA15" i="5"/>
  <c r="U5" i="5"/>
  <c r="M12" i="5"/>
  <c r="AQ12" i="5"/>
  <c r="G7" i="5"/>
  <c r="AI19" i="5"/>
  <c r="AI18" i="5"/>
  <c r="AI13" i="5"/>
  <c r="AC22" i="5"/>
  <c r="AM9" i="5"/>
  <c r="S40" i="5"/>
  <c r="G46" i="5"/>
  <c r="U4" i="5"/>
  <c r="U30" i="5"/>
  <c r="AC27" i="5"/>
  <c r="AK23" i="5"/>
  <c r="AI8" i="5"/>
  <c r="E7" i="5"/>
  <c r="E47" i="5"/>
  <c r="E35" i="5"/>
  <c r="E15" i="5"/>
  <c r="E31" i="5"/>
  <c r="E27" i="5"/>
  <c r="E6" i="5"/>
  <c r="E11" i="5"/>
  <c r="E39" i="5"/>
  <c r="E23" i="5"/>
  <c r="E3" i="5"/>
  <c r="E51" i="5"/>
  <c r="E19" i="5"/>
  <c r="E43" i="5"/>
  <c r="E34" i="5"/>
  <c r="K8" i="5"/>
  <c r="E28" i="5"/>
  <c r="K40" i="5"/>
  <c r="G15" i="5"/>
  <c r="AI23" i="5"/>
  <c r="K28" i="5"/>
  <c r="AC11" i="5"/>
  <c r="AI27" i="5"/>
  <c r="U24" i="5"/>
  <c r="S19" i="5"/>
  <c r="S5" i="5"/>
  <c r="AC17" i="5"/>
  <c r="S32" i="5"/>
  <c r="AM30" i="5"/>
  <c r="U8" i="5"/>
  <c r="AA11" i="5"/>
  <c r="AM13" i="5"/>
  <c r="G31" i="5"/>
  <c r="G27" i="5"/>
  <c r="G47" i="5"/>
  <c r="G23" i="5"/>
  <c r="G21" i="5"/>
  <c r="G3" i="5"/>
  <c r="G43" i="5"/>
  <c r="G41" i="5"/>
  <c r="G22" i="5"/>
  <c r="G25" i="5"/>
  <c r="AI34" i="5"/>
  <c r="AM26" i="5"/>
  <c r="AM17" i="5"/>
  <c r="AC37" i="5"/>
  <c r="AC23" i="5"/>
  <c r="U31" i="5"/>
  <c r="AC26" i="5"/>
  <c r="AK15" i="5"/>
  <c r="S37" i="5"/>
  <c r="AM22" i="5"/>
  <c r="AK24" i="5"/>
  <c r="K39" i="5"/>
  <c r="K9" i="5"/>
  <c r="K43" i="5"/>
  <c r="K3" i="5"/>
  <c r="U26" i="5"/>
  <c r="S15" i="5"/>
  <c r="G45" i="5"/>
  <c r="AK34" i="5"/>
  <c r="G49" i="5"/>
  <c r="G44" i="5"/>
  <c r="AI9" i="5"/>
  <c r="K6" i="5"/>
  <c r="K24" i="5"/>
  <c r="G48" i="5"/>
  <c r="G13" i="5"/>
  <c r="G20" i="5"/>
  <c r="AM24" i="5"/>
  <c r="AM16" i="5"/>
  <c r="G42" i="5"/>
  <c r="G36" i="5"/>
  <c r="AM34" i="5"/>
  <c r="AM31" i="5"/>
  <c r="AI15" i="5"/>
  <c r="AK26" i="5"/>
  <c r="AM6" i="5"/>
  <c r="G5" i="5"/>
  <c r="AC12" i="5"/>
  <c r="AK25" i="5"/>
  <c r="K41" i="5"/>
  <c r="G40" i="5"/>
  <c r="AI26" i="5"/>
  <c r="AI32" i="5"/>
  <c r="G18" i="5"/>
  <c r="S36" i="5"/>
  <c r="G38" i="5"/>
  <c r="U28" i="5"/>
  <c r="U10" i="5"/>
  <c r="AM33" i="5"/>
  <c r="AK3" i="5"/>
  <c r="S20" i="5"/>
  <c r="AK22" i="5"/>
  <c r="S26" i="5"/>
  <c r="G16" i="5"/>
  <c r="AC16" i="5"/>
  <c r="S3" i="5"/>
  <c r="M33" i="5"/>
  <c r="M20" i="5"/>
  <c r="AK7" i="5"/>
  <c r="AC20" i="5"/>
  <c r="M36" i="5"/>
  <c r="AM12" i="5"/>
  <c r="G28" i="5"/>
  <c r="M28" i="5"/>
  <c r="AE11" i="5"/>
  <c r="AE15" i="5"/>
  <c r="AE3" i="5"/>
  <c r="AE19" i="5"/>
  <c r="AM23" i="5"/>
  <c r="K16" i="5"/>
  <c r="AI16" i="5"/>
  <c r="K37" i="5"/>
  <c r="AE25" i="5"/>
  <c r="AQ21" i="5"/>
  <c r="AC9" i="5"/>
  <c r="AM5" i="5"/>
  <c r="E50" i="5"/>
  <c r="M23" i="5"/>
  <c r="AM7" i="5"/>
  <c r="K32" i="5"/>
  <c r="AI30" i="5"/>
  <c r="G35" i="5"/>
  <c r="AM4" i="5"/>
  <c r="AI17" i="5"/>
  <c r="AC38" i="5"/>
  <c r="AC39" i="5"/>
  <c r="S44" i="5"/>
  <c r="S43" i="5"/>
  <c r="S13" i="5"/>
  <c r="S29" i="5"/>
  <c r="S25" i="5"/>
  <c r="S31" i="5"/>
  <c r="S21" i="5"/>
  <c r="S27" i="5"/>
  <c r="S35" i="5"/>
  <c r="U11" i="5"/>
  <c r="U43" i="5"/>
  <c r="AC36" i="5"/>
  <c r="AC5" i="5"/>
  <c r="AM27" i="5"/>
  <c r="AC33" i="5"/>
  <c r="AI7" i="5"/>
  <c r="S33" i="5"/>
  <c r="S34" i="5"/>
  <c r="AI24" i="5"/>
  <c r="AK13" i="5"/>
  <c r="E48" i="5"/>
  <c r="K29" i="5"/>
  <c r="AI12" i="5"/>
  <c r="G50" i="5"/>
  <c r="AI29" i="5"/>
  <c r="AI22" i="5"/>
  <c r="AM21" i="5"/>
  <c r="AM11" i="5"/>
  <c r="AM10" i="5"/>
  <c r="AM32" i="5"/>
  <c r="AM18" i="5"/>
  <c r="G11" i="5"/>
  <c r="AI25" i="5"/>
  <c r="G6" i="5"/>
  <c r="G33" i="5"/>
  <c r="AC28" i="5"/>
  <c r="AI31" i="5"/>
  <c r="AI5" i="5"/>
  <c r="AI28" i="5"/>
  <c r="AK35" i="5"/>
  <c r="AC4" i="5"/>
  <c r="K48" i="5"/>
  <c r="AK31" i="5"/>
  <c r="K14" i="5"/>
  <c r="E4" i="5"/>
  <c r="S23" i="5"/>
  <c r="G19" i="5"/>
  <c r="E54" i="5" l="1"/>
  <c r="AQ54" i="5"/>
  <c r="AG54" i="5"/>
  <c r="O54" i="5"/>
  <c r="Q54" i="5"/>
  <c r="Y54" i="5"/>
  <c r="AO54" i="5"/>
  <c r="W54" i="5"/>
  <c r="I54" i="5"/>
  <c r="AC54" i="5"/>
  <c r="M54" i="5"/>
  <c r="AM54" i="5"/>
  <c r="AE54" i="5"/>
  <c r="U54" i="5"/>
  <c r="G54" i="5"/>
  <c r="AI54" i="5"/>
  <c r="K54" i="5"/>
  <c r="AK54" i="5"/>
  <c r="AA54" i="5"/>
  <c r="S54" i="5"/>
  <c r="F5" i="1"/>
  <c r="F2" i="1"/>
  <c r="F4" i="1" s="1"/>
  <c r="G55" i="5" l="1"/>
  <c r="B61" i="5" s="1"/>
  <c r="U55" i="5"/>
  <c r="B68" i="5" s="1"/>
  <c r="S55" i="5"/>
  <c r="B67" i="5" s="1"/>
  <c r="M55" i="5"/>
  <c r="B64" i="5" s="1"/>
  <c r="AE55" i="5"/>
  <c r="B73" i="5" s="1"/>
  <c r="K55" i="5"/>
  <c r="B63" i="5" s="1"/>
  <c r="AC55" i="5"/>
  <c r="B72" i="5" s="1"/>
  <c r="AA55" i="5"/>
  <c r="B71" i="5" s="1"/>
  <c r="Y55" i="5"/>
  <c r="B70" i="5" s="1"/>
  <c r="I55" i="5"/>
  <c r="B62" i="5" s="1"/>
  <c r="O55" i="5"/>
  <c r="B65" i="5" s="1"/>
  <c r="Q55" i="5"/>
  <c r="B66" i="5" s="1"/>
  <c r="AI55" i="5"/>
  <c r="B75" i="5" s="1"/>
  <c r="AK55" i="5"/>
  <c r="B76" i="5" s="1"/>
  <c r="AM55" i="5"/>
  <c r="B77" i="5" s="1"/>
  <c r="E55" i="5"/>
  <c r="B60" i="5" s="1"/>
  <c r="AQ55" i="5"/>
  <c r="B79" i="5" s="1"/>
  <c r="AO55" i="5"/>
  <c r="B78" i="5" s="1"/>
  <c r="W55" i="5"/>
  <c r="B69" i="5" s="1"/>
  <c r="AG55" i="5"/>
  <c r="B74" i="5" s="1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E36" i="4" s="1"/>
  <c r="D36" i="4"/>
  <c r="D35" i="4"/>
  <c r="D34" i="4"/>
  <c r="D33" i="4"/>
  <c r="D32" i="4"/>
  <c r="D31" i="4"/>
  <c r="D30" i="4"/>
  <c r="D29" i="4"/>
  <c r="E28" i="4" s="1"/>
  <c r="D28" i="4"/>
  <c r="D27" i="4"/>
  <c r="D26" i="4"/>
  <c r="D25" i="4"/>
  <c r="D24" i="4"/>
  <c r="D23" i="4"/>
  <c r="D22" i="4"/>
  <c r="D21" i="4"/>
  <c r="E20" i="4" s="1"/>
  <c r="D20" i="4"/>
  <c r="D19" i="4"/>
  <c r="D18" i="4"/>
  <c r="D17" i="4"/>
  <c r="D16" i="4"/>
  <c r="D15" i="4"/>
  <c r="D14" i="4"/>
  <c r="D13" i="4"/>
  <c r="E12" i="4" s="1"/>
  <c r="D12" i="4"/>
  <c r="D11" i="4"/>
  <c r="D10" i="4"/>
  <c r="D9" i="4"/>
  <c r="D8" i="4"/>
  <c r="D7" i="4"/>
  <c r="D6" i="4"/>
  <c r="D5" i="4"/>
  <c r="E4" i="4" s="1"/>
  <c r="D4" i="4"/>
  <c r="D3" i="4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G11" i="3"/>
  <c r="F11" i="3"/>
  <c r="E11" i="3"/>
  <c r="D11" i="3"/>
  <c r="C11" i="3"/>
  <c r="G10" i="3"/>
  <c r="F10" i="3"/>
  <c r="E10" i="3"/>
  <c r="D10" i="3"/>
  <c r="C10" i="3"/>
  <c r="G9" i="3"/>
  <c r="F9" i="3"/>
  <c r="E9" i="3"/>
  <c r="D9" i="3"/>
  <c r="C9" i="3"/>
  <c r="G8" i="3"/>
  <c r="F8" i="3"/>
  <c r="E8" i="3"/>
  <c r="D8" i="3"/>
  <c r="C8" i="3"/>
  <c r="G7" i="3"/>
  <c r="F7" i="3"/>
  <c r="E7" i="3"/>
  <c r="D7" i="3"/>
  <c r="C7" i="3"/>
  <c r="G6" i="3"/>
  <c r="F6" i="3"/>
  <c r="E6" i="3"/>
  <c r="D6" i="3"/>
  <c r="C6" i="3"/>
  <c r="G5" i="3"/>
  <c r="F5" i="3"/>
  <c r="E5" i="3"/>
  <c r="D5" i="3"/>
  <c r="C5" i="3"/>
  <c r="G4" i="3"/>
  <c r="F4" i="3"/>
  <c r="E4" i="3"/>
  <c r="D4" i="3"/>
  <c r="C4" i="3"/>
  <c r="G3" i="3"/>
  <c r="F3" i="3"/>
  <c r="E3" i="3"/>
  <c r="D3" i="3"/>
  <c r="C3" i="3"/>
  <c r="G2" i="3"/>
  <c r="F2" i="3"/>
  <c r="E2" i="3"/>
  <c r="D2" i="3"/>
  <c r="C2" i="3"/>
  <c r="C4" i="2"/>
  <c r="C3" i="2"/>
  <c r="C2" i="2"/>
  <c r="E3" i="4" l="1"/>
  <c r="E11" i="4"/>
  <c r="E19" i="4"/>
  <c r="E27" i="4"/>
  <c r="E35" i="4"/>
  <c r="E43" i="4"/>
  <c r="E51" i="4"/>
  <c r="E44" i="4"/>
  <c r="E5" i="4"/>
  <c r="E13" i="4"/>
  <c r="E21" i="4"/>
  <c r="E29" i="4"/>
  <c r="E37" i="4"/>
  <c r="E45" i="4"/>
  <c r="F12" i="4"/>
  <c r="E6" i="4"/>
  <c r="E14" i="4"/>
  <c r="E22" i="4"/>
  <c r="E30" i="4"/>
  <c r="E38" i="4"/>
  <c r="E46" i="4"/>
  <c r="E7" i="4"/>
  <c r="F7" i="4" s="1"/>
  <c r="E15" i="4"/>
  <c r="E23" i="4"/>
  <c r="E31" i="4"/>
  <c r="E39" i="4"/>
  <c r="E47" i="4"/>
  <c r="E8" i="4"/>
  <c r="E16" i="4"/>
  <c r="F16" i="4" s="1"/>
  <c r="E24" i="4"/>
  <c r="E32" i="4"/>
  <c r="E40" i="4"/>
  <c r="E48" i="4"/>
  <c r="E9" i="4"/>
  <c r="E17" i="4"/>
  <c r="E25" i="4"/>
  <c r="E33" i="4"/>
  <c r="E41" i="4"/>
  <c r="E49" i="4"/>
  <c r="E2" i="4"/>
  <c r="F20" i="4" s="1"/>
  <c r="E52" i="4"/>
  <c r="J21" i="4"/>
  <c r="J22" i="4"/>
  <c r="E10" i="4"/>
  <c r="E18" i="4"/>
  <c r="F18" i="4" s="1"/>
  <c r="E26" i="4"/>
  <c r="E34" i="4"/>
  <c r="E42" i="4"/>
  <c r="E50" i="4"/>
  <c r="I10" i="4"/>
  <c r="I18" i="4"/>
  <c r="I3" i="4"/>
  <c r="I11" i="4"/>
  <c r="I19" i="4"/>
  <c r="I4" i="4"/>
  <c r="I12" i="4"/>
  <c r="I20" i="4"/>
  <c r="I5" i="4"/>
  <c r="I13" i="4"/>
  <c r="I21" i="4"/>
  <c r="J11" i="4"/>
  <c r="J19" i="4"/>
  <c r="H9" i="4"/>
  <c r="H17" i="4"/>
  <c r="G21" i="4"/>
  <c r="G13" i="4"/>
  <c r="G5" i="4"/>
  <c r="J4" i="4"/>
  <c r="J12" i="4"/>
  <c r="G20" i="4"/>
  <c r="G4" i="4"/>
  <c r="H12" i="4"/>
  <c r="G10" i="4"/>
  <c r="J20" i="4"/>
  <c r="H10" i="4"/>
  <c r="H18" i="4"/>
  <c r="G12" i="4"/>
  <c r="J13" i="4"/>
  <c r="G3" i="4"/>
  <c r="J14" i="4"/>
  <c r="J7" i="4"/>
  <c r="J15" i="4"/>
  <c r="H5" i="4"/>
  <c r="H13" i="4"/>
  <c r="H21" i="4"/>
  <c r="G17" i="4"/>
  <c r="G9" i="4"/>
  <c r="J9" i="4"/>
  <c r="H7" i="4"/>
  <c r="H15" i="4"/>
  <c r="G15" i="4"/>
  <c r="J18" i="4"/>
  <c r="G14" i="4"/>
  <c r="J5" i="4"/>
  <c r="J3" i="4"/>
  <c r="G11" i="4"/>
  <c r="H4" i="4"/>
  <c r="H20" i="4"/>
  <c r="G18" i="4"/>
  <c r="J8" i="4"/>
  <c r="J16" i="4"/>
  <c r="H6" i="4"/>
  <c r="H14" i="4"/>
  <c r="H22" i="4"/>
  <c r="G16" i="4"/>
  <c r="G8" i="4"/>
  <c r="J17" i="4"/>
  <c r="H3" i="4"/>
  <c r="G7" i="4"/>
  <c r="J10" i="4"/>
  <c r="H8" i="4"/>
  <c r="H16" i="4"/>
  <c r="G22" i="4"/>
  <c r="G6" i="4"/>
  <c r="H11" i="4"/>
  <c r="H19" i="4"/>
  <c r="G19" i="4"/>
  <c r="J6" i="4"/>
  <c r="I6" i="4"/>
  <c r="I14" i="4"/>
  <c r="I22" i="4"/>
  <c r="I7" i="4"/>
  <c r="I15" i="4"/>
  <c r="I8" i="4"/>
  <c r="I16" i="4"/>
  <c r="I9" i="4"/>
  <c r="I17" i="4"/>
  <c r="F15" i="4" l="1"/>
  <c r="F6" i="4"/>
  <c r="F10" i="4"/>
  <c r="F8" i="4"/>
  <c r="F4" i="4"/>
  <c r="K22" i="4"/>
  <c r="L22" i="4"/>
  <c r="F17" i="4"/>
  <c r="K21" i="4"/>
  <c r="L21" i="4"/>
  <c r="F9" i="4"/>
  <c r="F21" i="4"/>
  <c r="F19" i="4"/>
  <c r="F22" i="4"/>
  <c r="F13" i="4"/>
  <c r="F11" i="4"/>
  <c r="F14" i="4"/>
  <c r="F5" i="4"/>
  <c r="F3" i="4"/>
  <c r="K15" i="4"/>
  <c r="L15" i="4"/>
  <c r="L20" i="4"/>
  <c r="K20" i="4"/>
  <c r="L17" i="4"/>
  <c r="K17" i="4"/>
  <c r="K7" i="4"/>
  <c r="L7" i="4"/>
  <c r="L9" i="4"/>
  <c r="K9" i="4"/>
  <c r="L14" i="4"/>
  <c r="K14" i="4"/>
  <c r="K3" i="4"/>
  <c r="L3" i="4"/>
  <c r="L6" i="4"/>
  <c r="K6" i="4"/>
  <c r="K10" i="4"/>
  <c r="L10" i="4"/>
  <c r="L5" i="4"/>
  <c r="K5" i="4"/>
  <c r="L13" i="4"/>
  <c r="K13" i="4"/>
  <c r="K19" i="4"/>
  <c r="L19" i="4"/>
  <c r="L16" i="4"/>
  <c r="K16" i="4"/>
  <c r="L12" i="4"/>
  <c r="K12" i="4"/>
  <c r="K11" i="4"/>
  <c r="L11" i="4"/>
  <c r="L8" i="4"/>
  <c r="K8" i="4"/>
  <c r="L18" i="4"/>
  <c r="K18" i="4"/>
  <c r="L4" i="4"/>
  <c r="K4" i="4"/>
</calcChain>
</file>

<file path=xl/sharedStrings.xml><?xml version="1.0" encoding="utf-8"?>
<sst xmlns="http://schemas.openxmlformats.org/spreadsheetml/2006/main" count="148" uniqueCount="87">
  <si>
    <t>Date</t>
  </si>
  <si>
    <t>DJI</t>
  </si>
  <si>
    <t>r=</t>
  </si>
  <si>
    <t>r-squared=</t>
  </si>
  <si>
    <t>Lag 1</t>
  </si>
  <si>
    <t>C2=B3</t>
  </si>
  <si>
    <t>C3=B4</t>
  </si>
  <si>
    <t>C4=B5</t>
  </si>
  <si>
    <t>Lag 2</t>
  </si>
  <si>
    <t>Lag 3</t>
  </si>
  <si>
    <t>Lag 4</t>
  </si>
  <si>
    <t>Lag 5</t>
  </si>
  <si>
    <t xml:space="preserve">PERIOD </t>
  </si>
  <si>
    <t>DATE</t>
  </si>
  <si>
    <t>Deviation</t>
  </si>
  <si>
    <t>M1</t>
  </si>
  <si>
    <t>ACF</t>
  </si>
  <si>
    <t>2SE</t>
  </si>
  <si>
    <t>-CI</t>
  </si>
  <si>
    <t>+CI</t>
  </si>
  <si>
    <t>M2</t>
  </si>
  <si>
    <t>DJI Adj Close</t>
  </si>
  <si>
    <t>NASDAQ Close</t>
  </si>
  <si>
    <t>=CORREL(B2:B173,C2:C173)</t>
  </si>
  <si>
    <t>=F2^2</t>
  </si>
  <si>
    <t>=RSQ(B2:B173,C2:C173)</t>
  </si>
  <si>
    <t>Autocovar.</t>
  </si>
  <si>
    <t>M2a</t>
  </si>
  <si>
    <t>M3</t>
  </si>
  <si>
    <t>Lag 6</t>
  </si>
  <si>
    <t>Lag 7</t>
  </si>
  <si>
    <t>Lag 8</t>
  </si>
  <si>
    <t>Lag 9</t>
  </si>
  <si>
    <t>Lag 10</t>
  </si>
  <si>
    <t>Lag 11</t>
  </si>
  <si>
    <t>Lag 12</t>
  </si>
  <si>
    <t>Lag 13</t>
  </si>
  <si>
    <t>Lag 14</t>
  </si>
  <si>
    <t>Lag 15</t>
  </si>
  <si>
    <t>Lag 16</t>
  </si>
  <si>
    <t>Lag 17</t>
  </si>
  <si>
    <t>Lag 18</t>
  </si>
  <si>
    <t>Lag 19</t>
  </si>
  <si>
    <t>Lag 20</t>
  </si>
  <si>
    <t>s(k)</t>
  </si>
  <si>
    <t>G(k)</t>
  </si>
  <si>
    <t>Lag k</t>
  </si>
  <si>
    <t>Gk</t>
  </si>
  <si>
    <r>
      <t>(Lag 1-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</si>
  <si>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2-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</si>
  <si>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3-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</si>
  <si>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4-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</si>
  <si>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5-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</si>
  <si>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6-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</si>
  <si>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7-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</si>
  <si>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8-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</si>
  <si>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9-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</si>
  <si>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10-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</si>
  <si>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11-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</si>
  <si>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12-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</si>
  <si>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13-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</si>
  <si>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14-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</si>
  <si>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15-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</si>
  <si>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16-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</si>
  <si>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17-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</si>
  <si>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18-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</si>
  <si>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19-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</si>
  <si>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(Lag 20-</t>
    </r>
    <r>
      <rPr>
        <b/>
        <sz val="11"/>
        <rFont val="Calibri"/>
        <family val="2"/>
      </rPr>
      <t>μ)</t>
    </r>
    <r>
      <rPr>
        <b/>
        <vertAlign val="superscript"/>
        <sz val="11"/>
        <rFont val="Calibri"/>
        <family val="2"/>
      </rPr>
      <t>2</t>
    </r>
  </si>
  <si>
    <r>
      <t>S</t>
    </r>
    <r>
      <rPr>
        <b/>
        <vertAlign val="subscript"/>
        <sz val="11"/>
        <rFont val="Calibri"/>
        <family val="2"/>
        <scheme val="minor"/>
      </rPr>
      <t>k</t>
    </r>
  </si>
  <si>
    <r>
      <rPr>
        <b/>
        <sz val="11"/>
        <rFont val="Calibri"/>
        <family val="2"/>
        <scheme val="minor"/>
      </rPr>
      <t>G</t>
    </r>
    <r>
      <rPr>
        <b/>
        <vertAlign val="subscript"/>
        <sz val="11"/>
        <rFont val="Calibri"/>
        <family val="2"/>
        <scheme val="minor"/>
      </rPr>
      <t>k</t>
    </r>
  </si>
  <si>
    <t xml:space="preserve">  (k)</t>
  </si>
  <si>
    <t>A single formula for S(k)</t>
  </si>
  <si>
    <t>Time Series</t>
  </si>
  <si>
    <t>From Feb-Apr 2016 till Mar-May 2020</t>
  </si>
  <si>
    <t>Employed</t>
  </si>
  <si>
    <t>Lag 21</t>
  </si>
  <si>
    <t>Lag 22</t>
  </si>
  <si>
    <t>Lag 23</t>
  </si>
  <si>
    <t>Lag 24</t>
  </si>
  <si>
    <t>Lag 25</t>
  </si>
  <si>
    <t>Lag 26</t>
  </si>
  <si>
    <t>Lag 27</t>
  </si>
  <si>
    <t>Lag 28</t>
  </si>
  <si>
    <t>Lag 29</t>
  </si>
  <si>
    <t>Lag 30</t>
  </si>
  <si>
    <t>Stationary time series</t>
  </si>
  <si>
    <t>UK Labour Force Survey Summary:  Total in employment for those aged 16 and over (not seasonally adjusted) in mill.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</si>
</sst>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"/>
    <numFmt numFmtId="166" formatCode="0.000000000000000000"/>
    <numFmt numFmtId="167" formatCode="0.0000"/>
    <numFmt numFmtId="168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vertAlign val="sub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164" fontId="1" fillId="0" borderId="0" xfId="0" quotePrefix="1" applyNumberFormat="1" applyFont="1"/>
    <xf numFmtId="0" fontId="1" fillId="0" borderId="0" xfId="0" quotePrefix="1" applyFont="1"/>
    <xf numFmtId="165" fontId="1" fillId="0" borderId="0" xfId="0" quotePrefix="1" applyNumberFormat="1" applyFont="1"/>
    <xf numFmtId="166" fontId="1" fillId="0" borderId="0" xfId="0" quotePrefix="1" applyNumberFormat="1" applyFont="1"/>
    <xf numFmtId="0" fontId="1" fillId="0" borderId="0" xfId="0" applyFont="1" applyAlignment="1">
      <alignment horizontal="center"/>
    </xf>
    <xf numFmtId="0" fontId="2" fillId="0" borderId="0" xfId="0" quotePrefix="1" applyFont="1"/>
    <xf numFmtId="0" fontId="1" fillId="0" borderId="0" xfId="0" quotePrefix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NumberFormat="1" applyFont="1" applyBorder="1" applyAlignment="1">
      <alignment horizontal="center"/>
    </xf>
    <xf numFmtId="167" fontId="0" fillId="0" borderId="0" xfId="0" quotePrefix="1" applyNumberFormat="1" applyFont="1" applyAlignment="1">
      <alignment vertical="center"/>
    </xf>
    <xf numFmtId="167" fontId="1" fillId="0" borderId="0" xfId="0" quotePrefix="1" applyNumberFormat="1" applyFont="1" applyFill="1"/>
    <xf numFmtId="167" fontId="1" fillId="0" borderId="0" xfId="0" quotePrefix="1" applyNumberFormat="1" applyFont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164" fontId="1" fillId="0" borderId="0" xfId="0" applyNumberFormat="1" applyFont="1"/>
    <xf numFmtId="0" fontId="2" fillId="0" borderId="0" xfId="0" applyFont="1"/>
    <xf numFmtId="14" fontId="0" fillId="0" borderId="0" xfId="0" applyNumberFormat="1"/>
    <xf numFmtId="168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8" fontId="1" fillId="0" borderId="2" xfId="0" applyNumberFormat="1" applyFont="1" applyFill="1" applyBorder="1" applyAlignment="1">
      <alignment horizontal="center"/>
    </xf>
    <xf numFmtId="2" fontId="0" fillId="0" borderId="0" xfId="0" applyNumberFormat="1"/>
    <xf numFmtId="2" fontId="0" fillId="0" borderId="0" xfId="0" quotePrefix="1" applyNumberFormat="1"/>
    <xf numFmtId="2" fontId="0" fillId="3" borderId="0" xfId="0" applyNumberFormat="1" applyFill="1"/>
    <xf numFmtId="0" fontId="0" fillId="3" borderId="0" xfId="0" applyFill="1"/>
    <xf numFmtId="0" fontId="0" fillId="0" borderId="0" xfId="0" quotePrefix="1"/>
    <xf numFmtId="167" fontId="0" fillId="0" borderId="0" xfId="0" applyNumberFormat="1"/>
    <xf numFmtId="1" fontId="1" fillId="0" borderId="0" xfId="0" applyNumberFormat="1" applyFont="1"/>
    <xf numFmtId="168" fontId="0" fillId="0" borderId="0" xfId="0" applyNumberFormat="1"/>
    <xf numFmtId="168" fontId="2" fillId="0" borderId="0" xfId="1" applyNumberFormat="1"/>
    <xf numFmtId="2" fontId="1" fillId="0" borderId="0" xfId="0" applyNumberFormat="1" applyFont="1" applyBorder="1"/>
    <xf numFmtId="0" fontId="0" fillId="0" borderId="4" xfId="0" applyBorder="1"/>
    <xf numFmtId="167" fontId="0" fillId="0" borderId="0" xfId="0" quotePrefix="1" applyNumberFormat="1"/>
    <xf numFmtId="167" fontId="0" fillId="3" borderId="0" xfId="0" applyNumberFormat="1" applyFill="1"/>
    <xf numFmtId="167" fontId="0" fillId="0" borderId="4" xfId="0" applyNumberFormat="1" applyBorder="1"/>
    <xf numFmtId="0" fontId="6" fillId="0" borderId="2" xfId="0" applyFont="1" applyFill="1" applyBorder="1" applyAlignment="1">
      <alignment horizontal="center"/>
    </xf>
  </cellXfs>
  <cellStyles count="2">
    <cellStyle name="Normal" xfId="0" builtinId="0"/>
    <cellStyle name="Normal 2" xfId="1" xr:uid="{250432F3-0C0A-4E51-8BA2-B06B327C22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DJI and NASDAQ movements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 5'!$B$1</c:f>
              <c:strCache>
                <c:ptCount val="1"/>
                <c:pt idx="0">
                  <c:v>DJI Adj Close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 5'!$B$2:$B$173</c:f>
              <c:numCache>
                <c:formatCode>General</c:formatCode>
                <c:ptCount val="172"/>
                <c:pt idx="0">
                  <c:v>17148.939452999999</c:v>
                </c:pt>
                <c:pt idx="1">
                  <c:v>17158.660156000002</c:v>
                </c:pt>
                <c:pt idx="2">
                  <c:v>16906.509765999999</c:v>
                </c:pt>
                <c:pt idx="3">
                  <c:v>16514.099609000001</c:v>
                </c:pt>
                <c:pt idx="4">
                  <c:v>16346.450194999999</c:v>
                </c:pt>
                <c:pt idx="5">
                  <c:v>16398.570312</c:v>
                </c:pt>
                <c:pt idx="6">
                  <c:v>16516.220702999999</c:v>
                </c:pt>
                <c:pt idx="7">
                  <c:v>16151.410156</c:v>
                </c:pt>
                <c:pt idx="8">
                  <c:v>16379.049805000001</c:v>
                </c:pt>
                <c:pt idx="9">
                  <c:v>15988.080078000001</c:v>
                </c:pt>
                <c:pt idx="10">
                  <c:v>16016.019531</c:v>
                </c:pt>
                <c:pt idx="11">
                  <c:v>15766.740234000001</c:v>
                </c:pt>
                <c:pt idx="12">
                  <c:v>15882.679688</c:v>
                </c:pt>
                <c:pt idx="13">
                  <c:v>16093.509765999999</c:v>
                </c:pt>
                <c:pt idx="14">
                  <c:v>15885.219727</c:v>
                </c:pt>
                <c:pt idx="15">
                  <c:v>16167.230469</c:v>
                </c:pt>
                <c:pt idx="16">
                  <c:v>15944.459961</c:v>
                </c:pt>
                <c:pt idx="17">
                  <c:v>16069.639648</c:v>
                </c:pt>
                <c:pt idx="18">
                  <c:v>16466.300781000002</c:v>
                </c:pt>
                <c:pt idx="19">
                  <c:v>16449.179688</c:v>
                </c:pt>
                <c:pt idx="20">
                  <c:v>16153.540039</c:v>
                </c:pt>
                <c:pt idx="21">
                  <c:v>16336.660156</c:v>
                </c:pt>
                <c:pt idx="22">
                  <c:v>16416.580077999999</c:v>
                </c:pt>
                <c:pt idx="23">
                  <c:v>16204.969727</c:v>
                </c:pt>
                <c:pt idx="24">
                  <c:v>16027.049805000001</c:v>
                </c:pt>
                <c:pt idx="25">
                  <c:v>16014.379883</c:v>
                </c:pt>
                <c:pt idx="26">
                  <c:v>15914.740234000001</c:v>
                </c:pt>
                <c:pt idx="27">
                  <c:v>15660.179688</c:v>
                </c:pt>
                <c:pt idx="28">
                  <c:v>15973.839844</c:v>
                </c:pt>
                <c:pt idx="29">
                  <c:v>16196.410156</c:v>
                </c:pt>
                <c:pt idx="30">
                  <c:v>16453.830077999999</c:v>
                </c:pt>
                <c:pt idx="31">
                  <c:v>16413.429688</c:v>
                </c:pt>
                <c:pt idx="32">
                  <c:v>16391.990234000001</c:v>
                </c:pt>
                <c:pt idx="33">
                  <c:v>16620.660156000002</c:v>
                </c:pt>
                <c:pt idx="34">
                  <c:v>16431.779297000001</c:v>
                </c:pt>
                <c:pt idx="35">
                  <c:v>16484.990234000001</c:v>
                </c:pt>
                <c:pt idx="36">
                  <c:v>16697.289062</c:v>
                </c:pt>
                <c:pt idx="37">
                  <c:v>16639.970702999999</c:v>
                </c:pt>
                <c:pt idx="38">
                  <c:v>16516.5</c:v>
                </c:pt>
                <c:pt idx="39">
                  <c:v>16865.080077999999</c:v>
                </c:pt>
                <c:pt idx="40">
                  <c:v>16899.320312</c:v>
                </c:pt>
                <c:pt idx="41">
                  <c:v>16943.900390999999</c:v>
                </c:pt>
                <c:pt idx="42">
                  <c:v>17006.769531000002</c:v>
                </c:pt>
                <c:pt idx="43">
                  <c:v>17073.949218999998</c:v>
                </c:pt>
                <c:pt idx="44">
                  <c:v>16964.099609000001</c:v>
                </c:pt>
                <c:pt idx="45">
                  <c:v>17000.359375</c:v>
                </c:pt>
                <c:pt idx="46">
                  <c:v>16995.130859000001</c:v>
                </c:pt>
                <c:pt idx="47">
                  <c:v>17213.310547000001</c:v>
                </c:pt>
                <c:pt idx="48">
                  <c:v>17229.130859000001</c:v>
                </c:pt>
                <c:pt idx="49">
                  <c:v>17251.529297000001</c:v>
                </c:pt>
                <c:pt idx="50">
                  <c:v>17325.759765999999</c:v>
                </c:pt>
                <c:pt idx="51">
                  <c:v>17481.490234000001</c:v>
                </c:pt>
                <c:pt idx="52">
                  <c:v>17602.300781000002</c:v>
                </c:pt>
                <c:pt idx="53">
                  <c:v>17623.869140999999</c:v>
                </c:pt>
                <c:pt idx="54">
                  <c:v>17582.570312</c:v>
                </c:pt>
                <c:pt idx="55">
                  <c:v>17502.589843999998</c:v>
                </c:pt>
                <c:pt idx="56">
                  <c:v>17515.730468999998</c:v>
                </c:pt>
                <c:pt idx="57">
                  <c:v>17535.390625</c:v>
                </c:pt>
                <c:pt idx="58">
                  <c:v>17633.109375</c:v>
                </c:pt>
                <c:pt idx="59">
                  <c:v>17716.660156000002</c:v>
                </c:pt>
                <c:pt idx="60">
                  <c:v>17685.089843999998</c:v>
                </c:pt>
                <c:pt idx="61">
                  <c:v>17792.75</c:v>
                </c:pt>
                <c:pt idx="62">
                  <c:v>17737</c:v>
                </c:pt>
                <c:pt idx="63">
                  <c:v>17603.320312</c:v>
                </c:pt>
                <c:pt idx="64">
                  <c:v>17716.050781000002</c:v>
                </c:pt>
                <c:pt idx="65">
                  <c:v>17541.960938</c:v>
                </c:pt>
                <c:pt idx="66">
                  <c:v>17576.960938</c:v>
                </c:pt>
                <c:pt idx="67">
                  <c:v>17556.410156000002</c:v>
                </c:pt>
                <c:pt idx="68">
                  <c:v>17721.25</c:v>
                </c:pt>
                <c:pt idx="69">
                  <c:v>17908.279297000001</c:v>
                </c:pt>
                <c:pt idx="70">
                  <c:v>17926.429688</c:v>
                </c:pt>
                <c:pt idx="71">
                  <c:v>17897.460938</c:v>
                </c:pt>
                <c:pt idx="72">
                  <c:v>18004.160156000002</c:v>
                </c:pt>
                <c:pt idx="73">
                  <c:v>18053.599609000001</c:v>
                </c:pt>
                <c:pt idx="74">
                  <c:v>18096.269531000002</c:v>
                </c:pt>
                <c:pt idx="75">
                  <c:v>17982.519531000002</c:v>
                </c:pt>
                <c:pt idx="76">
                  <c:v>18003.75</c:v>
                </c:pt>
                <c:pt idx="77">
                  <c:v>17977.240234000001</c:v>
                </c:pt>
                <c:pt idx="78">
                  <c:v>17990.320312</c:v>
                </c:pt>
                <c:pt idx="79">
                  <c:v>18041.550781000002</c:v>
                </c:pt>
                <c:pt idx="80">
                  <c:v>17830.759765999999</c:v>
                </c:pt>
                <c:pt idx="81">
                  <c:v>17773.640625</c:v>
                </c:pt>
                <c:pt idx="82">
                  <c:v>17891.160156000002</c:v>
                </c:pt>
                <c:pt idx="83">
                  <c:v>17750.910156000002</c:v>
                </c:pt>
                <c:pt idx="84">
                  <c:v>17651.259765999999</c:v>
                </c:pt>
                <c:pt idx="85">
                  <c:v>17660.710938</c:v>
                </c:pt>
                <c:pt idx="86">
                  <c:v>17740.630859000001</c:v>
                </c:pt>
                <c:pt idx="87">
                  <c:v>17705.910156000002</c:v>
                </c:pt>
                <c:pt idx="88">
                  <c:v>17928.349609000001</c:v>
                </c:pt>
                <c:pt idx="89">
                  <c:v>17711.119140999999</c:v>
                </c:pt>
                <c:pt idx="90">
                  <c:v>17720.5</c:v>
                </c:pt>
                <c:pt idx="91">
                  <c:v>17535.320312</c:v>
                </c:pt>
                <c:pt idx="92">
                  <c:v>17710.710938</c:v>
                </c:pt>
                <c:pt idx="93">
                  <c:v>17529.980468999998</c:v>
                </c:pt>
                <c:pt idx="94">
                  <c:v>17526.619140999999</c:v>
                </c:pt>
                <c:pt idx="95">
                  <c:v>17435.400390999999</c:v>
                </c:pt>
                <c:pt idx="96">
                  <c:v>17500.939452999999</c:v>
                </c:pt>
                <c:pt idx="97">
                  <c:v>17492.929688</c:v>
                </c:pt>
                <c:pt idx="98">
                  <c:v>17706.050781000002</c:v>
                </c:pt>
                <c:pt idx="99">
                  <c:v>17851.509765999999</c:v>
                </c:pt>
                <c:pt idx="100">
                  <c:v>17828.289062</c:v>
                </c:pt>
                <c:pt idx="101">
                  <c:v>17873.220702999999</c:v>
                </c:pt>
                <c:pt idx="102">
                  <c:v>17787.199218999998</c:v>
                </c:pt>
                <c:pt idx="103">
                  <c:v>17789.669922000001</c:v>
                </c:pt>
                <c:pt idx="104">
                  <c:v>17838.560547000001</c:v>
                </c:pt>
                <c:pt idx="105">
                  <c:v>17807.060547000001</c:v>
                </c:pt>
                <c:pt idx="106">
                  <c:v>17920.330077999999</c:v>
                </c:pt>
                <c:pt idx="107">
                  <c:v>17938.279297000001</c:v>
                </c:pt>
                <c:pt idx="108">
                  <c:v>18005.050781000002</c:v>
                </c:pt>
                <c:pt idx="109">
                  <c:v>17985.189452999999</c:v>
                </c:pt>
                <c:pt idx="110">
                  <c:v>17865.339843999998</c:v>
                </c:pt>
                <c:pt idx="111">
                  <c:v>17732.480468999998</c:v>
                </c:pt>
                <c:pt idx="112">
                  <c:v>17674.820312</c:v>
                </c:pt>
                <c:pt idx="113">
                  <c:v>17640.169922000001</c:v>
                </c:pt>
                <c:pt idx="114">
                  <c:v>17733.099609000001</c:v>
                </c:pt>
                <c:pt idx="115">
                  <c:v>17675.160156000002</c:v>
                </c:pt>
                <c:pt idx="116">
                  <c:v>17804.869140999999</c:v>
                </c:pt>
                <c:pt idx="117">
                  <c:v>17829.730468999998</c:v>
                </c:pt>
                <c:pt idx="118">
                  <c:v>17780.830077999999</c:v>
                </c:pt>
                <c:pt idx="119">
                  <c:v>18011.070312</c:v>
                </c:pt>
                <c:pt idx="120">
                  <c:v>17400.75</c:v>
                </c:pt>
                <c:pt idx="121">
                  <c:v>17140.240234000001</c:v>
                </c:pt>
                <c:pt idx="122">
                  <c:v>17409.720702999999</c:v>
                </c:pt>
                <c:pt idx="123">
                  <c:v>17694.679688</c:v>
                </c:pt>
                <c:pt idx="124">
                  <c:v>17929.990234000001</c:v>
                </c:pt>
                <c:pt idx="125">
                  <c:v>17949.369140999999</c:v>
                </c:pt>
                <c:pt idx="126">
                  <c:v>17840.619140999999</c:v>
                </c:pt>
                <c:pt idx="127">
                  <c:v>17918.619140999999</c:v>
                </c:pt>
                <c:pt idx="128">
                  <c:v>17895.880859000001</c:v>
                </c:pt>
                <c:pt idx="129">
                  <c:v>18146.740234000001</c:v>
                </c:pt>
                <c:pt idx="130">
                  <c:v>18226.929688</c:v>
                </c:pt>
                <c:pt idx="131">
                  <c:v>18347.669922000001</c:v>
                </c:pt>
                <c:pt idx="132">
                  <c:v>18372.119140999999</c:v>
                </c:pt>
                <c:pt idx="133">
                  <c:v>18506.410156000002</c:v>
                </c:pt>
                <c:pt idx="134">
                  <c:v>18516.550781000002</c:v>
                </c:pt>
                <c:pt idx="135">
                  <c:v>18533.050781000002</c:v>
                </c:pt>
                <c:pt idx="136">
                  <c:v>18559.009765999999</c:v>
                </c:pt>
                <c:pt idx="137">
                  <c:v>18595.029297000001</c:v>
                </c:pt>
                <c:pt idx="138">
                  <c:v>18517.230468999998</c:v>
                </c:pt>
                <c:pt idx="139">
                  <c:v>18570.849609000001</c:v>
                </c:pt>
                <c:pt idx="140">
                  <c:v>18493.060547000001</c:v>
                </c:pt>
                <c:pt idx="141">
                  <c:v>18473.75</c:v>
                </c:pt>
                <c:pt idx="142">
                  <c:v>18472.169922000001</c:v>
                </c:pt>
                <c:pt idx="143">
                  <c:v>18456.349609000001</c:v>
                </c:pt>
                <c:pt idx="144">
                  <c:v>18432.240234000001</c:v>
                </c:pt>
                <c:pt idx="145">
                  <c:v>18404.509765999999</c:v>
                </c:pt>
                <c:pt idx="146">
                  <c:v>18313.769531000002</c:v>
                </c:pt>
                <c:pt idx="147">
                  <c:v>18355</c:v>
                </c:pt>
                <c:pt idx="148">
                  <c:v>18352.050781000002</c:v>
                </c:pt>
                <c:pt idx="149">
                  <c:v>18543.529297000001</c:v>
                </c:pt>
                <c:pt idx="150">
                  <c:v>18529.289062</c:v>
                </c:pt>
                <c:pt idx="151">
                  <c:v>18533.050781000002</c:v>
                </c:pt>
                <c:pt idx="152">
                  <c:v>18495.660156000002</c:v>
                </c:pt>
                <c:pt idx="153">
                  <c:v>18613.519531000002</c:v>
                </c:pt>
                <c:pt idx="154">
                  <c:v>18576.470702999999</c:v>
                </c:pt>
                <c:pt idx="155">
                  <c:v>18636.050781000002</c:v>
                </c:pt>
                <c:pt idx="156">
                  <c:v>18552.019531000002</c:v>
                </c:pt>
                <c:pt idx="157">
                  <c:v>18573.939452999999</c:v>
                </c:pt>
                <c:pt idx="158">
                  <c:v>18597.699218999998</c:v>
                </c:pt>
                <c:pt idx="159">
                  <c:v>18552.570312</c:v>
                </c:pt>
                <c:pt idx="160">
                  <c:v>18529.419922000001</c:v>
                </c:pt>
                <c:pt idx="161">
                  <c:v>18547.300781000002</c:v>
                </c:pt>
                <c:pt idx="162">
                  <c:v>18481.480468999998</c:v>
                </c:pt>
                <c:pt idx="163">
                  <c:v>18448.410156000002</c:v>
                </c:pt>
                <c:pt idx="164">
                  <c:v>18395.400390999999</c:v>
                </c:pt>
                <c:pt idx="165">
                  <c:v>18502.990234000001</c:v>
                </c:pt>
                <c:pt idx="166">
                  <c:v>18454.300781000002</c:v>
                </c:pt>
                <c:pt idx="167">
                  <c:v>18400.880859000001</c:v>
                </c:pt>
                <c:pt idx="168">
                  <c:v>18419.300781000002</c:v>
                </c:pt>
                <c:pt idx="169">
                  <c:v>18491.960938</c:v>
                </c:pt>
                <c:pt idx="170">
                  <c:v>18538.119140999999</c:v>
                </c:pt>
                <c:pt idx="171">
                  <c:v>18526.140625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24-4D5D-B2C1-E57651DD7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121704"/>
        <c:axId val="683119080"/>
      </c:lineChart>
      <c:lineChart>
        <c:grouping val="standard"/>
        <c:varyColors val="0"/>
        <c:ser>
          <c:idx val="1"/>
          <c:order val="1"/>
          <c:tx>
            <c:strRef>
              <c:f>'CH 5'!$C$1</c:f>
              <c:strCache>
                <c:ptCount val="1"/>
                <c:pt idx="0">
                  <c:v>NASDAQ Close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'CH 5'!$C$2:$C$173</c:f>
              <c:numCache>
                <c:formatCode>General</c:formatCode>
                <c:ptCount val="172"/>
                <c:pt idx="0">
                  <c:v>56.046013000000002</c:v>
                </c:pt>
                <c:pt idx="1">
                  <c:v>56.898499999999999</c:v>
                </c:pt>
                <c:pt idx="2">
                  <c:v>56.729982999999997</c:v>
                </c:pt>
                <c:pt idx="3">
                  <c:v>56.601118</c:v>
                </c:pt>
                <c:pt idx="4">
                  <c:v>55.322391000000003</c:v>
                </c:pt>
                <c:pt idx="5">
                  <c:v>56.779544999999999</c:v>
                </c:pt>
                <c:pt idx="6">
                  <c:v>57.076926999999998</c:v>
                </c:pt>
                <c:pt idx="7">
                  <c:v>55.243088</c:v>
                </c:pt>
                <c:pt idx="8">
                  <c:v>56.987712999999999</c:v>
                </c:pt>
                <c:pt idx="9">
                  <c:v>55.996450000000003</c:v>
                </c:pt>
                <c:pt idx="10">
                  <c:v>56.967888000000002</c:v>
                </c:pt>
                <c:pt idx="11">
                  <c:v>55.808107999999997</c:v>
                </c:pt>
                <c:pt idx="12">
                  <c:v>55.292650999999999</c:v>
                </c:pt>
                <c:pt idx="13">
                  <c:v>57.225614</c:v>
                </c:pt>
                <c:pt idx="14">
                  <c:v>56.105485999999999</c:v>
                </c:pt>
                <c:pt idx="15">
                  <c:v>58.018624000000003</c:v>
                </c:pt>
                <c:pt idx="16">
                  <c:v>57.790633999999997</c:v>
                </c:pt>
                <c:pt idx="17">
                  <c:v>58.375478999999999</c:v>
                </c:pt>
                <c:pt idx="18">
                  <c:v>61.458308000000002</c:v>
                </c:pt>
                <c:pt idx="19">
                  <c:v>61.200581</c:v>
                </c:pt>
                <c:pt idx="20">
                  <c:v>61.775511999999999</c:v>
                </c:pt>
                <c:pt idx="21">
                  <c:v>61.061801000000003</c:v>
                </c:pt>
                <c:pt idx="22">
                  <c:v>59.327091000000003</c:v>
                </c:pt>
                <c:pt idx="23">
                  <c:v>58.881025999999999</c:v>
                </c:pt>
                <c:pt idx="24">
                  <c:v>59.683945999999999</c:v>
                </c:pt>
                <c:pt idx="25">
                  <c:v>60.952764999999999</c:v>
                </c:pt>
                <c:pt idx="26">
                  <c:v>60.348094000000003</c:v>
                </c:pt>
                <c:pt idx="27">
                  <c:v>59.446044999999998</c:v>
                </c:pt>
                <c:pt idx="28">
                  <c:v>60.774338</c:v>
                </c:pt>
                <c:pt idx="29">
                  <c:v>61.121277999999997</c:v>
                </c:pt>
                <c:pt idx="30">
                  <c:v>62.40992</c:v>
                </c:pt>
                <c:pt idx="31">
                  <c:v>62.330621000000001</c:v>
                </c:pt>
                <c:pt idx="32">
                  <c:v>62.380183000000002</c:v>
                </c:pt>
                <c:pt idx="33">
                  <c:v>62.994765000000001</c:v>
                </c:pt>
                <c:pt idx="34">
                  <c:v>62.588346999999999</c:v>
                </c:pt>
                <c:pt idx="35">
                  <c:v>63.103803999999997</c:v>
                </c:pt>
                <c:pt idx="36">
                  <c:v>63.946379999999998</c:v>
                </c:pt>
                <c:pt idx="37">
                  <c:v>63.292143000000003</c:v>
                </c:pt>
                <c:pt idx="38">
                  <c:v>62.737037999999998</c:v>
                </c:pt>
                <c:pt idx="39">
                  <c:v>63.708472</c:v>
                </c:pt>
                <c:pt idx="40">
                  <c:v>63.926551000000003</c:v>
                </c:pt>
                <c:pt idx="41">
                  <c:v>64.630347</c:v>
                </c:pt>
                <c:pt idx="42">
                  <c:v>64.372624000000002</c:v>
                </c:pt>
                <c:pt idx="43">
                  <c:v>63.678735000000003</c:v>
                </c:pt>
                <c:pt idx="44">
                  <c:v>64.303235999999998</c:v>
                </c:pt>
                <c:pt idx="45">
                  <c:v>64.798867000000001</c:v>
                </c:pt>
                <c:pt idx="46">
                  <c:v>64.649604999999994</c:v>
                </c:pt>
                <c:pt idx="47">
                  <c:v>65.654625999999993</c:v>
                </c:pt>
                <c:pt idx="48">
                  <c:v>66.500433000000001</c:v>
                </c:pt>
                <c:pt idx="49">
                  <c:v>66.709396999999996</c:v>
                </c:pt>
                <c:pt idx="50">
                  <c:v>66.281516999999994</c:v>
                </c:pt>
                <c:pt idx="51">
                  <c:v>65.525262999999995</c:v>
                </c:pt>
                <c:pt idx="52">
                  <c:v>64.191873999999999</c:v>
                </c:pt>
                <c:pt idx="53">
                  <c:v>63.953052</c:v>
                </c:pt>
                <c:pt idx="54">
                  <c:v>65.097382999999994</c:v>
                </c:pt>
                <c:pt idx="55">
                  <c:v>65.316299000000001</c:v>
                </c:pt>
                <c:pt idx="56">
                  <c:v>63.704284999999999</c:v>
                </c:pt>
                <c:pt idx="57">
                  <c:v>64.361034000000004</c:v>
                </c:pt>
                <c:pt idx="58">
                  <c:v>65.246645000000001</c:v>
                </c:pt>
                <c:pt idx="59">
                  <c:v>64.848616000000007</c:v>
                </c:pt>
                <c:pt idx="60">
                  <c:v>66.052648000000005</c:v>
                </c:pt>
                <c:pt idx="61">
                  <c:v>65.764077</c:v>
                </c:pt>
                <c:pt idx="62">
                  <c:v>65.226746000000006</c:v>
                </c:pt>
                <c:pt idx="63">
                  <c:v>64.659558000000004</c:v>
                </c:pt>
                <c:pt idx="64">
                  <c:v>64.629699000000002</c:v>
                </c:pt>
                <c:pt idx="65">
                  <c:v>63.943106999999998</c:v>
                </c:pt>
                <c:pt idx="66">
                  <c:v>63.336114999999999</c:v>
                </c:pt>
                <c:pt idx="67">
                  <c:v>63.963005000000003</c:v>
                </c:pt>
                <c:pt idx="68">
                  <c:v>62.83858</c:v>
                </c:pt>
                <c:pt idx="69">
                  <c:v>63.634635000000003</c:v>
                </c:pt>
                <c:pt idx="70">
                  <c:v>63.356012999999997</c:v>
                </c:pt>
                <c:pt idx="71">
                  <c:v>64.122219999999999</c:v>
                </c:pt>
                <c:pt idx="72">
                  <c:v>63.823695999999998</c:v>
                </c:pt>
                <c:pt idx="73">
                  <c:v>63.853546999999999</c:v>
                </c:pt>
                <c:pt idx="74">
                  <c:v>63.813743000000002</c:v>
                </c:pt>
                <c:pt idx="75">
                  <c:v>63.495325999999999</c:v>
                </c:pt>
                <c:pt idx="76">
                  <c:v>63.674438000000002</c:v>
                </c:pt>
                <c:pt idx="77">
                  <c:v>63.853546999999999</c:v>
                </c:pt>
                <c:pt idx="78">
                  <c:v>64.092369000000005</c:v>
                </c:pt>
                <c:pt idx="79">
                  <c:v>63.813743000000002</c:v>
                </c:pt>
                <c:pt idx="80">
                  <c:v>62.55001</c:v>
                </c:pt>
                <c:pt idx="81">
                  <c:v>61.405678999999999</c:v>
                </c:pt>
                <c:pt idx="82">
                  <c:v>62.699268000000004</c:v>
                </c:pt>
                <c:pt idx="83">
                  <c:v>61.962918999999999</c:v>
                </c:pt>
                <c:pt idx="84">
                  <c:v>62.271391999999999</c:v>
                </c:pt>
                <c:pt idx="85">
                  <c:v>62.888333000000003</c:v>
                </c:pt>
                <c:pt idx="86">
                  <c:v>63.714238000000002</c:v>
                </c:pt>
                <c:pt idx="87">
                  <c:v>64.181921000000003</c:v>
                </c:pt>
                <c:pt idx="88">
                  <c:v>64.271473999999998</c:v>
                </c:pt>
                <c:pt idx="89">
                  <c:v>63.306260000000002</c:v>
                </c:pt>
                <c:pt idx="90">
                  <c:v>63.863500000000002</c:v>
                </c:pt>
                <c:pt idx="91">
                  <c:v>63.365966</c:v>
                </c:pt>
                <c:pt idx="92">
                  <c:v>63.415717999999998</c:v>
                </c:pt>
                <c:pt idx="93">
                  <c:v>62.221634999999999</c:v>
                </c:pt>
                <c:pt idx="94">
                  <c:v>62.739071000000003</c:v>
                </c:pt>
                <c:pt idx="95">
                  <c:v>62.729121999999997</c:v>
                </c:pt>
                <c:pt idx="96">
                  <c:v>63.306260000000002</c:v>
                </c:pt>
                <c:pt idx="97">
                  <c:v>63.256506999999999</c:v>
                </c:pt>
                <c:pt idx="98">
                  <c:v>65.296401000000003</c:v>
                </c:pt>
                <c:pt idx="99">
                  <c:v>65.176990000000004</c:v>
                </c:pt>
                <c:pt idx="100">
                  <c:v>64.699354</c:v>
                </c:pt>
                <c:pt idx="101">
                  <c:v>65.346149999999994</c:v>
                </c:pt>
                <c:pt idx="102">
                  <c:v>65.684477000000001</c:v>
                </c:pt>
                <c:pt idx="103">
                  <c:v>65.276494999999997</c:v>
                </c:pt>
                <c:pt idx="104">
                  <c:v>64.828717999999995</c:v>
                </c:pt>
                <c:pt idx="105">
                  <c:v>64.749110000000002</c:v>
                </c:pt>
                <c:pt idx="106">
                  <c:v>64.808812000000003</c:v>
                </c:pt>
                <c:pt idx="107">
                  <c:v>64.569997999999998</c:v>
                </c:pt>
                <c:pt idx="108">
                  <c:v>65.220000999999996</c:v>
                </c:pt>
                <c:pt idx="109">
                  <c:v>65.660004000000001</c:v>
                </c:pt>
                <c:pt idx="110">
                  <c:v>65.580001999999993</c:v>
                </c:pt>
                <c:pt idx="111">
                  <c:v>65.110000999999997</c:v>
                </c:pt>
                <c:pt idx="112">
                  <c:v>64.889999000000003</c:v>
                </c:pt>
                <c:pt idx="113">
                  <c:v>64.800003000000004</c:v>
                </c:pt>
                <c:pt idx="114">
                  <c:v>64.889999000000003</c:v>
                </c:pt>
                <c:pt idx="115">
                  <c:v>63.880001</c:v>
                </c:pt>
                <c:pt idx="116">
                  <c:v>63.09</c:v>
                </c:pt>
                <c:pt idx="117">
                  <c:v>62.970001000000003</c:v>
                </c:pt>
                <c:pt idx="118">
                  <c:v>63.09</c:v>
                </c:pt>
                <c:pt idx="119">
                  <c:v>64.410004000000001</c:v>
                </c:pt>
                <c:pt idx="120">
                  <c:v>63</c:v>
                </c:pt>
                <c:pt idx="121">
                  <c:v>61.43</c:v>
                </c:pt>
                <c:pt idx="122">
                  <c:v>62.599997999999999</c:v>
                </c:pt>
                <c:pt idx="123">
                  <c:v>64.089995999999999</c:v>
                </c:pt>
                <c:pt idx="124">
                  <c:v>64.669998000000007</c:v>
                </c:pt>
                <c:pt idx="125">
                  <c:v>64.769997000000004</c:v>
                </c:pt>
                <c:pt idx="126">
                  <c:v>64.589995999999999</c:v>
                </c:pt>
                <c:pt idx="127">
                  <c:v>64.739998</c:v>
                </c:pt>
                <c:pt idx="128">
                  <c:v>64.919998000000007</c:v>
                </c:pt>
                <c:pt idx="129">
                  <c:v>65.879997000000003</c:v>
                </c:pt>
                <c:pt idx="130">
                  <c:v>66.430000000000007</c:v>
                </c:pt>
                <c:pt idx="131">
                  <c:v>67.309997999999993</c:v>
                </c:pt>
                <c:pt idx="132">
                  <c:v>67.169998000000007</c:v>
                </c:pt>
                <c:pt idx="133">
                  <c:v>67.370002999999997</c:v>
                </c:pt>
                <c:pt idx="134">
                  <c:v>67.510002</c:v>
                </c:pt>
                <c:pt idx="135">
                  <c:v>67.599997999999999</c:v>
                </c:pt>
                <c:pt idx="136">
                  <c:v>68.069999999999993</c:v>
                </c:pt>
                <c:pt idx="137">
                  <c:v>67.739998</c:v>
                </c:pt>
                <c:pt idx="138">
                  <c:v>67.370002999999997</c:v>
                </c:pt>
                <c:pt idx="139">
                  <c:v>67.790001000000004</c:v>
                </c:pt>
                <c:pt idx="140">
                  <c:v>68.440002000000007</c:v>
                </c:pt>
                <c:pt idx="141">
                  <c:v>68.5</c:v>
                </c:pt>
                <c:pt idx="142">
                  <c:v>70.839995999999999</c:v>
                </c:pt>
                <c:pt idx="143">
                  <c:v>70.870002999999997</c:v>
                </c:pt>
                <c:pt idx="144">
                  <c:v>70.760002</c:v>
                </c:pt>
                <c:pt idx="145">
                  <c:v>71.419998000000007</c:v>
                </c:pt>
                <c:pt idx="146">
                  <c:v>71.199996999999996</c:v>
                </c:pt>
                <c:pt idx="147">
                  <c:v>71.529999000000004</c:v>
                </c:pt>
                <c:pt idx="148">
                  <c:v>71.430000000000007</c:v>
                </c:pt>
                <c:pt idx="149">
                  <c:v>71.180000000000007</c:v>
                </c:pt>
                <c:pt idx="150">
                  <c:v>70.5</c:v>
                </c:pt>
                <c:pt idx="151">
                  <c:v>70.230002999999996</c:v>
                </c:pt>
                <c:pt idx="152">
                  <c:v>70.319999999999993</c:v>
                </c:pt>
                <c:pt idx="153">
                  <c:v>70.029999000000004</c:v>
                </c:pt>
                <c:pt idx="154">
                  <c:v>70.150002000000001</c:v>
                </c:pt>
                <c:pt idx="155">
                  <c:v>70.089995999999999</c:v>
                </c:pt>
                <c:pt idx="156">
                  <c:v>69.279999000000004</c:v>
                </c:pt>
                <c:pt idx="157">
                  <c:v>70.209998999999996</c:v>
                </c:pt>
                <c:pt idx="158">
                  <c:v>70.319999999999993</c:v>
                </c:pt>
                <c:pt idx="159">
                  <c:v>70.440002000000007</c:v>
                </c:pt>
                <c:pt idx="160">
                  <c:v>70.480002999999996</c:v>
                </c:pt>
                <c:pt idx="161">
                  <c:v>70.559997999999993</c:v>
                </c:pt>
                <c:pt idx="162">
                  <c:v>70.279999000000004</c:v>
                </c:pt>
                <c:pt idx="163">
                  <c:v>70.620002999999997</c:v>
                </c:pt>
                <c:pt idx="164">
                  <c:v>70.489998</c:v>
                </c:pt>
                <c:pt idx="165">
                  <c:v>71.099997999999999</c:v>
                </c:pt>
                <c:pt idx="166">
                  <c:v>71.339995999999999</c:v>
                </c:pt>
                <c:pt idx="167">
                  <c:v>71.209998999999996</c:v>
                </c:pt>
                <c:pt idx="168">
                  <c:v>71.639999000000003</c:v>
                </c:pt>
                <c:pt idx="169">
                  <c:v>71.669998000000007</c:v>
                </c:pt>
                <c:pt idx="170">
                  <c:v>71.5</c:v>
                </c:pt>
                <c:pt idx="171">
                  <c:v>70.900002000000001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24-4D5D-B2C1-E57651DD7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132856"/>
        <c:axId val="683134168"/>
      </c:lineChart>
      <c:catAx>
        <c:axId val="683121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119080"/>
        <c:crosses val="autoZero"/>
        <c:auto val="1"/>
        <c:lblAlgn val="ctr"/>
        <c:lblOffset val="100"/>
        <c:noMultiLvlLbl val="0"/>
      </c:catAx>
      <c:valAx>
        <c:axId val="683119080"/>
        <c:scaling>
          <c:orientation val="minMax"/>
          <c:min val="15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121704"/>
        <c:crosses val="autoZero"/>
        <c:crossBetween val="between"/>
      </c:valAx>
      <c:valAx>
        <c:axId val="683134168"/>
        <c:scaling>
          <c:orientation val="minMax"/>
          <c:min val="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132856"/>
        <c:crosses val="max"/>
        <c:crossBetween val="between"/>
      </c:valAx>
      <c:catAx>
        <c:axId val="683132856"/>
        <c:scaling>
          <c:orientation val="minMax"/>
        </c:scaling>
        <c:delete val="1"/>
        <c:axPos val="b"/>
        <c:majorTickMark val="out"/>
        <c:minorTickMark val="none"/>
        <c:tickLblPos val="nextTo"/>
        <c:crossAx val="683134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'Variogram Stat'!$B$2</c:f>
              <c:strCache>
                <c:ptCount val="1"/>
                <c:pt idx="0">
                  <c:v>Time Series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'Variogram Stat'!$B$3:$B$92</c:f>
              <c:numCache>
                <c:formatCode>0.0</c:formatCode>
                <c:ptCount val="90"/>
                <c:pt idx="0">
                  <c:v>10.000000000000009</c:v>
                </c:pt>
                <c:pt idx="1">
                  <c:v>-39.999999999999993</c:v>
                </c:pt>
                <c:pt idx="2">
                  <c:v>-80.000000000000028</c:v>
                </c:pt>
                <c:pt idx="3">
                  <c:v>-49.999999999999979</c:v>
                </c:pt>
                <c:pt idx="4">
                  <c:v>9.9999999999999858</c:v>
                </c:pt>
                <c:pt idx="5">
                  <c:v>-9.9999999999999858</c:v>
                </c:pt>
                <c:pt idx="6">
                  <c:v>-40.000000000000014</c:v>
                </c:pt>
                <c:pt idx="7">
                  <c:v>10.000000000000009</c:v>
                </c:pt>
                <c:pt idx="8">
                  <c:v>0</c:v>
                </c:pt>
                <c:pt idx="9">
                  <c:v>50</c:v>
                </c:pt>
                <c:pt idx="10">
                  <c:v>-10.000000000000009</c:v>
                </c:pt>
                <c:pt idx="11">
                  <c:v>0</c:v>
                </c:pt>
                <c:pt idx="12">
                  <c:v>10.000000000000009</c:v>
                </c:pt>
                <c:pt idx="13">
                  <c:v>-30.000000000000004</c:v>
                </c:pt>
                <c:pt idx="14">
                  <c:v>30.000000000000004</c:v>
                </c:pt>
                <c:pt idx="15">
                  <c:v>50</c:v>
                </c:pt>
                <c:pt idx="16">
                  <c:v>-10.000000000000009</c:v>
                </c:pt>
                <c:pt idx="17">
                  <c:v>0</c:v>
                </c:pt>
                <c:pt idx="18">
                  <c:v>-29.999999999999982</c:v>
                </c:pt>
                <c:pt idx="19">
                  <c:v>-40.000000000000014</c:v>
                </c:pt>
                <c:pt idx="20">
                  <c:v>-9.9999999999999858</c:v>
                </c:pt>
                <c:pt idx="21">
                  <c:v>9.9999999999999858</c:v>
                </c:pt>
                <c:pt idx="22">
                  <c:v>-30.000000000000004</c:v>
                </c:pt>
                <c:pt idx="23">
                  <c:v>-19.999999999999996</c:v>
                </c:pt>
                <c:pt idx="24">
                  <c:v>-19.999999999999996</c:v>
                </c:pt>
                <c:pt idx="25">
                  <c:v>-9.9999999999999982</c:v>
                </c:pt>
                <c:pt idx="26">
                  <c:v>0</c:v>
                </c:pt>
                <c:pt idx="27">
                  <c:v>49.999999999999986</c:v>
                </c:pt>
                <c:pt idx="28">
                  <c:v>-59.999999999999986</c:v>
                </c:pt>
                <c:pt idx="29">
                  <c:v>-20.000000000000007</c:v>
                </c:pt>
                <c:pt idx="30">
                  <c:v>-40</c:v>
                </c:pt>
                <c:pt idx="31">
                  <c:v>9.9999999999999982</c:v>
                </c:pt>
                <c:pt idx="32">
                  <c:v>-50</c:v>
                </c:pt>
                <c:pt idx="33">
                  <c:v>-80</c:v>
                </c:pt>
                <c:pt idx="34">
                  <c:v>-50</c:v>
                </c:pt>
                <c:pt idx="35">
                  <c:v>-50</c:v>
                </c:pt>
                <c:pt idx="36">
                  <c:v>-10.000000000000009</c:v>
                </c:pt>
                <c:pt idx="37">
                  <c:v>10.000000000000009</c:v>
                </c:pt>
                <c:pt idx="38">
                  <c:v>19.999999999999996</c:v>
                </c:pt>
                <c:pt idx="39">
                  <c:v>-19.999999999999996</c:v>
                </c:pt>
                <c:pt idx="40">
                  <c:v>19.999999999999996</c:v>
                </c:pt>
                <c:pt idx="41">
                  <c:v>-19.999999999999996</c:v>
                </c:pt>
                <c:pt idx="42">
                  <c:v>-39.999999999999993</c:v>
                </c:pt>
                <c:pt idx="43">
                  <c:v>29.999999999999982</c:v>
                </c:pt>
                <c:pt idx="44">
                  <c:v>20.000000000000018</c:v>
                </c:pt>
                <c:pt idx="45">
                  <c:v>-20.000000000000018</c:v>
                </c:pt>
                <c:pt idx="46">
                  <c:v>60.000000000000007</c:v>
                </c:pt>
                <c:pt idx="47">
                  <c:v>-10.000000000000009</c:v>
                </c:pt>
                <c:pt idx="48">
                  <c:v>0</c:v>
                </c:pt>
                <c:pt idx="49">
                  <c:v>0</c:v>
                </c:pt>
                <c:pt idx="50">
                  <c:v>-19.999999999999996</c:v>
                </c:pt>
                <c:pt idx="51">
                  <c:v>19.999999999999996</c:v>
                </c:pt>
                <c:pt idx="52">
                  <c:v>20.000000000000018</c:v>
                </c:pt>
                <c:pt idx="53">
                  <c:v>0</c:v>
                </c:pt>
                <c:pt idx="54">
                  <c:v>89.999999999999986</c:v>
                </c:pt>
                <c:pt idx="55">
                  <c:v>9.9999999999999982</c:v>
                </c:pt>
                <c:pt idx="56">
                  <c:v>60.000000000000007</c:v>
                </c:pt>
                <c:pt idx="57">
                  <c:v>49.999999999999993</c:v>
                </c:pt>
                <c:pt idx="58">
                  <c:v>40.000000000000014</c:v>
                </c:pt>
                <c:pt idx="59">
                  <c:v>79.999999999999986</c:v>
                </c:pt>
                <c:pt idx="60">
                  <c:v>60.000000000000007</c:v>
                </c:pt>
                <c:pt idx="61">
                  <c:v>-10.000000000000009</c:v>
                </c:pt>
                <c:pt idx="62">
                  <c:v>50</c:v>
                </c:pt>
                <c:pt idx="63">
                  <c:v>-29.999999999999982</c:v>
                </c:pt>
                <c:pt idx="64">
                  <c:v>10.000000000000009</c:v>
                </c:pt>
                <c:pt idx="65">
                  <c:v>39.999999999999993</c:v>
                </c:pt>
                <c:pt idx="66">
                  <c:v>10.000000000000009</c:v>
                </c:pt>
                <c:pt idx="67">
                  <c:v>9.9999999999999645</c:v>
                </c:pt>
                <c:pt idx="68">
                  <c:v>0</c:v>
                </c:pt>
                <c:pt idx="69">
                  <c:v>10.000000000000009</c:v>
                </c:pt>
                <c:pt idx="70">
                  <c:v>-19.999999999999972</c:v>
                </c:pt>
                <c:pt idx="71">
                  <c:v>-20.000000000000018</c:v>
                </c:pt>
                <c:pt idx="72">
                  <c:v>-60.000000000000007</c:v>
                </c:pt>
                <c:pt idx="73">
                  <c:v>20.000000000000018</c:v>
                </c:pt>
                <c:pt idx="74">
                  <c:v>-10.000000000000009</c:v>
                </c:pt>
                <c:pt idx="75">
                  <c:v>10.000000000000009</c:v>
                </c:pt>
                <c:pt idx="76">
                  <c:v>0</c:v>
                </c:pt>
                <c:pt idx="77">
                  <c:v>19.999999999999972</c:v>
                </c:pt>
                <c:pt idx="78">
                  <c:v>-29.999999999999982</c:v>
                </c:pt>
                <c:pt idx="79">
                  <c:v>-20.000000000000018</c:v>
                </c:pt>
                <c:pt idx="80">
                  <c:v>-19.999999999999972</c:v>
                </c:pt>
                <c:pt idx="81">
                  <c:v>-30.000000000000004</c:v>
                </c:pt>
                <c:pt idx="82">
                  <c:v>-50</c:v>
                </c:pt>
                <c:pt idx="83">
                  <c:v>0</c:v>
                </c:pt>
                <c:pt idx="84">
                  <c:v>0</c:v>
                </c:pt>
                <c:pt idx="85">
                  <c:v>9.9999999999999858</c:v>
                </c:pt>
                <c:pt idx="86">
                  <c:v>10.000000000000009</c:v>
                </c:pt>
                <c:pt idx="87">
                  <c:v>0</c:v>
                </c:pt>
                <c:pt idx="88">
                  <c:v>19.999999999999996</c:v>
                </c:pt>
                <c:pt idx="8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9-49A3-BA0D-8C311101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990576"/>
        <c:axId val="1894749424"/>
      </c:lineChart>
      <c:catAx>
        <c:axId val="2067990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4749424"/>
        <c:crosses val="autoZero"/>
        <c:auto val="1"/>
        <c:lblAlgn val="ctr"/>
        <c:lblOffset val="100"/>
        <c:noMultiLvlLbl val="0"/>
      </c:catAx>
      <c:valAx>
        <c:axId val="189474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99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 5'!$B$1</c:f>
              <c:strCache>
                <c:ptCount val="1"/>
                <c:pt idx="0">
                  <c:v>DJI Adj Close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 5'!$B$2:$B$173</c:f>
              <c:numCache>
                <c:formatCode>General</c:formatCode>
                <c:ptCount val="172"/>
                <c:pt idx="0">
                  <c:v>17148.939452999999</c:v>
                </c:pt>
                <c:pt idx="1">
                  <c:v>17158.660156000002</c:v>
                </c:pt>
                <c:pt idx="2">
                  <c:v>16906.509765999999</c:v>
                </c:pt>
                <c:pt idx="3">
                  <c:v>16514.099609000001</c:v>
                </c:pt>
                <c:pt idx="4">
                  <c:v>16346.450194999999</c:v>
                </c:pt>
                <c:pt idx="5">
                  <c:v>16398.570312</c:v>
                </c:pt>
                <c:pt idx="6">
                  <c:v>16516.220702999999</c:v>
                </c:pt>
                <c:pt idx="7">
                  <c:v>16151.410156</c:v>
                </c:pt>
                <c:pt idx="8">
                  <c:v>16379.049805000001</c:v>
                </c:pt>
                <c:pt idx="9">
                  <c:v>15988.080078000001</c:v>
                </c:pt>
                <c:pt idx="10">
                  <c:v>16016.019531</c:v>
                </c:pt>
                <c:pt idx="11">
                  <c:v>15766.740234000001</c:v>
                </c:pt>
                <c:pt idx="12">
                  <c:v>15882.679688</c:v>
                </c:pt>
                <c:pt idx="13">
                  <c:v>16093.509765999999</c:v>
                </c:pt>
                <c:pt idx="14">
                  <c:v>15885.219727</c:v>
                </c:pt>
                <c:pt idx="15">
                  <c:v>16167.230469</c:v>
                </c:pt>
                <c:pt idx="16">
                  <c:v>15944.459961</c:v>
                </c:pt>
                <c:pt idx="17">
                  <c:v>16069.639648</c:v>
                </c:pt>
                <c:pt idx="18">
                  <c:v>16466.300781000002</c:v>
                </c:pt>
                <c:pt idx="19">
                  <c:v>16449.179688</c:v>
                </c:pt>
                <c:pt idx="20">
                  <c:v>16153.540039</c:v>
                </c:pt>
                <c:pt idx="21">
                  <c:v>16336.660156</c:v>
                </c:pt>
                <c:pt idx="22">
                  <c:v>16416.580077999999</c:v>
                </c:pt>
                <c:pt idx="23">
                  <c:v>16204.969727</c:v>
                </c:pt>
                <c:pt idx="24">
                  <c:v>16027.049805000001</c:v>
                </c:pt>
                <c:pt idx="25">
                  <c:v>16014.379883</c:v>
                </c:pt>
                <c:pt idx="26">
                  <c:v>15914.740234000001</c:v>
                </c:pt>
                <c:pt idx="27">
                  <c:v>15660.179688</c:v>
                </c:pt>
                <c:pt idx="28">
                  <c:v>15973.839844</c:v>
                </c:pt>
                <c:pt idx="29">
                  <c:v>16196.410156</c:v>
                </c:pt>
                <c:pt idx="30">
                  <c:v>16453.830077999999</c:v>
                </c:pt>
                <c:pt idx="31">
                  <c:v>16413.429688</c:v>
                </c:pt>
                <c:pt idx="32">
                  <c:v>16391.990234000001</c:v>
                </c:pt>
                <c:pt idx="33">
                  <c:v>16620.660156000002</c:v>
                </c:pt>
                <c:pt idx="34">
                  <c:v>16431.779297000001</c:v>
                </c:pt>
                <c:pt idx="35">
                  <c:v>16484.990234000001</c:v>
                </c:pt>
                <c:pt idx="36">
                  <c:v>16697.289062</c:v>
                </c:pt>
                <c:pt idx="37">
                  <c:v>16639.970702999999</c:v>
                </c:pt>
                <c:pt idx="38">
                  <c:v>16516.5</c:v>
                </c:pt>
                <c:pt idx="39">
                  <c:v>16865.080077999999</c:v>
                </c:pt>
                <c:pt idx="40">
                  <c:v>16899.320312</c:v>
                </c:pt>
                <c:pt idx="41">
                  <c:v>16943.900390999999</c:v>
                </c:pt>
                <c:pt idx="42">
                  <c:v>17006.769531000002</c:v>
                </c:pt>
                <c:pt idx="43">
                  <c:v>17073.949218999998</c:v>
                </c:pt>
                <c:pt idx="44">
                  <c:v>16964.099609000001</c:v>
                </c:pt>
                <c:pt idx="45">
                  <c:v>17000.359375</c:v>
                </c:pt>
                <c:pt idx="46">
                  <c:v>16995.130859000001</c:v>
                </c:pt>
                <c:pt idx="47">
                  <c:v>17213.310547000001</c:v>
                </c:pt>
                <c:pt idx="48">
                  <c:v>17229.130859000001</c:v>
                </c:pt>
                <c:pt idx="49">
                  <c:v>17251.529297000001</c:v>
                </c:pt>
                <c:pt idx="50">
                  <c:v>17325.759765999999</c:v>
                </c:pt>
                <c:pt idx="51">
                  <c:v>17481.490234000001</c:v>
                </c:pt>
                <c:pt idx="52">
                  <c:v>17602.300781000002</c:v>
                </c:pt>
                <c:pt idx="53">
                  <c:v>17623.869140999999</c:v>
                </c:pt>
                <c:pt idx="54">
                  <c:v>17582.570312</c:v>
                </c:pt>
                <c:pt idx="55">
                  <c:v>17502.589843999998</c:v>
                </c:pt>
                <c:pt idx="56">
                  <c:v>17515.730468999998</c:v>
                </c:pt>
                <c:pt idx="57">
                  <c:v>17535.390625</c:v>
                </c:pt>
                <c:pt idx="58">
                  <c:v>17633.109375</c:v>
                </c:pt>
                <c:pt idx="59">
                  <c:v>17716.660156000002</c:v>
                </c:pt>
                <c:pt idx="60">
                  <c:v>17685.089843999998</c:v>
                </c:pt>
                <c:pt idx="61">
                  <c:v>17792.75</c:v>
                </c:pt>
                <c:pt idx="62">
                  <c:v>17737</c:v>
                </c:pt>
                <c:pt idx="63">
                  <c:v>17603.320312</c:v>
                </c:pt>
                <c:pt idx="64">
                  <c:v>17716.050781000002</c:v>
                </c:pt>
                <c:pt idx="65">
                  <c:v>17541.960938</c:v>
                </c:pt>
                <c:pt idx="66">
                  <c:v>17576.960938</c:v>
                </c:pt>
                <c:pt idx="67">
                  <c:v>17556.410156000002</c:v>
                </c:pt>
                <c:pt idx="68">
                  <c:v>17721.25</c:v>
                </c:pt>
                <c:pt idx="69">
                  <c:v>17908.279297000001</c:v>
                </c:pt>
                <c:pt idx="70">
                  <c:v>17926.429688</c:v>
                </c:pt>
                <c:pt idx="71">
                  <c:v>17897.460938</c:v>
                </c:pt>
                <c:pt idx="72">
                  <c:v>18004.160156000002</c:v>
                </c:pt>
                <c:pt idx="73">
                  <c:v>18053.599609000001</c:v>
                </c:pt>
                <c:pt idx="74">
                  <c:v>18096.269531000002</c:v>
                </c:pt>
                <c:pt idx="75">
                  <c:v>17982.519531000002</c:v>
                </c:pt>
                <c:pt idx="76">
                  <c:v>18003.75</c:v>
                </c:pt>
                <c:pt idx="77">
                  <c:v>17977.240234000001</c:v>
                </c:pt>
                <c:pt idx="78">
                  <c:v>17990.320312</c:v>
                </c:pt>
                <c:pt idx="79">
                  <c:v>18041.550781000002</c:v>
                </c:pt>
                <c:pt idx="80">
                  <c:v>17830.759765999999</c:v>
                </c:pt>
                <c:pt idx="81">
                  <c:v>17773.640625</c:v>
                </c:pt>
                <c:pt idx="82">
                  <c:v>17891.160156000002</c:v>
                </c:pt>
                <c:pt idx="83">
                  <c:v>17750.910156000002</c:v>
                </c:pt>
                <c:pt idx="84">
                  <c:v>17651.259765999999</c:v>
                </c:pt>
                <c:pt idx="85">
                  <c:v>17660.710938</c:v>
                </c:pt>
                <c:pt idx="86">
                  <c:v>17740.630859000001</c:v>
                </c:pt>
                <c:pt idx="87">
                  <c:v>17705.910156000002</c:v>
                </c:pt>
                <c:pt idx="88">
                  <c:v>17928.349609000001</c:v>
                </c:pt>
                <c:pt idx="89">
                  <c:v>17711.119140999999</c:v>
                </c:pt>
                <c:pt idx="90">
                  <c:v>17720.5</c:v>
                </c:pt>
                <c:pt idx="91">
                  <c:v>17535.320312</c:v>
                </c:pt>
                <c:pt idx="92">
                  <c:v>17710.710938</c:v>
                </c:pt>
                <c:pt idx="93">
                  <c:v>17529.980468999998</c:v>
                </c:pt>
                <c:pt idx="94">
                  <c:v>17526.619140999999</c:v>
                </c:pt>
                <c:pt idx="95">
                  <c:v>17435.400390999999</c:v>
                </c:pt>
                <c:pt idx="96">
                  <c:v>17500.939452999999</c:v>
                </c:pt>
                <c:pt idx="97">
                  <c:v>17492.929688</c:v>
                </c:pt>
                <c:pt idx="98">
                  <c:v>17706.050781000002</c:v>
                </c:pt>
                <c:pt idx="99">
                  <c:v>17851.509765999999</c:v>
                </c:pt>
                <c:pt idx="100">
                  <c:v>17828.289062</c:v>
                </c:pt>
                <c:pt idx="101">
                  <c:v>17873.220702999999</c:v>
                </c:pt>
                <c:pt idx="102">
                  <c:v>17787.199218999998</c:v>
                </c:pt>
                <c:pt idx="103">
                  <c:v>17789.669922000001</c:v>
                </c:pt>
                <c:pt idx="104">
                  <c:v>17838.560547000001</c:v>
                </c:pt>
                <c:pt idx="105">
                  <c:v>17807.060547000001</c:v>
                </c:pt>
                <c:pt idx="106">
                  <c:v>17920.330077999999</c:v>
                </c:pt>
                <c:pt idx="107">
                  <c:v>17938.279297000001</c:v>
                </c:pt>
                <c:pt idx="108">
                  <c:v>18005.050781000002</c:v>
                </c:pt>
                <c:pt idx="109">
                  <c:v>17985.189452999999</c:v>
                </c:pt>
                <c:pt idx="110">
                  <c:v>17865.339843999998</c:v>
                </c:pt>
                <c:pt idx="111">
                  <c:v>17732.480468999998</c:v>
                </c:pt>
                <c:pt idx="112">
                  <c:v>17674.820312</c:v>
                </c:pt>
                <c:pt idx="113">
                  <c:v>17640.169922000001</c:v>
                </c:pt>
                <c:pt idx="114">
                  <c:v>17733.099609000001</c:v>
                </c:pt>
                <c:pt idx="115">
                  <c:v>17675.160156000002</c:v>
                </c:pt>
                <c:pt idx="116">
                  <c:v>17804.869140999999</c:v>
                </c:pt>
                <c:pt idx="117">
                  <c:v>17829.730468999998</c:v>
                </c:pt>
                <c:pt idx="118">
                  <c:v>17780.830077999999</c:v>
                </c:pt>
                <c:pt idx="119">
                  <c:v>18011.070312</c:v>
                </c:pt>
                <c:pt idx="120">
                  <c:v>17400.75</c:v>
                </c:pt>
                <c:pt idx="121">
                  <c:v>17140.240234000001</c:v>
                </c:pt>
                <c:pt idx="122">
                  <c:v>17409.720702999999</c:v>
                </c:pt>
                <c:pt idx="123">
                  <c:v>17694.679688</c:v>
                </c:pt>
                <c:pt idx="124">
                  <c:v>17929.990234000001</c:v>
                </c:pt>
                <c:pt idx="125">
                  <c:v>17949.369140999999</c:v>
                </c:pt>
                <c:pt idx="126">
                  <c:v>17840.619140999999</c:v>
                </c:pt>
                <c:pt idx="127">
                  <c:v>17918.619140999999</c:v>
                </c:pt>
                <c:pt idx="128">
                  <c:v>17895.880859000001</c:v>
                </c:pt>
                <c:pt idx="129">
                  <c:v>18146.740234000001</c:v>
                </c:pt>
                <c:pt idx="130">
                  <c:v>18226.929688</c:v>
                </c:pt>
                <c:pt idx="131">
                  <c:v>18347.669922000001</c:v>
                </c:pt>
                <c:pt idx="132">
                  <c:v>18372.119140999999</c:v>
                </c:pt>
                <c:pt idx="133">
                  <c:v>18506.410156000002</c:v>
                </c:pt>
                <c:pt idx="134">
                  <c:v>18516.550781000002</c:v>
                </c:pt>
                <c:pt idx="135">
                  <c:v>18533.050781000002</c:v>
                </c:pt>
                <c:pt idx="136">
                  <c:v>18559.009765999999</c:v>
                </c:pt>
                <c:pt idx="137">
                  <c:v>18595.029297000001</c:v>
                </c:pt>
                <c:pt idx="138">
                  <c:v>18517.230468999998</c:v>
                </c:pt>
                <c:pt idx="139">
                  <c:v>18570.849609000001</c:v>
                </c:pt>
                <c:pt idx="140">
                  <c:v>18493.060547000001</c:v>
                </c:pt>
                <c:pt idx="141">
                  <c:v>18473.75</c:v>
                </c:pt>
                <c:pt idx="142">
                  <c:v>18472.169922000001</c:v>
                </c:pt>
                <c:pt idx="143">
                  <c:v>18456.349609000001</c:v>
                </c:pt>
                <c:pt idx="144">
                  <c:v>18432.240234000001</c:v>
                </c:pt>
                <c:pt idx="145">
                  <c:v>18404.509765999999</c:v>
                </c:pt>
                <c:pt idx="146">
                  <c:v>18313.769531000002</c:v>
                </c:pt>
                <c:pt idx="147">
                  <c:v>18355</c:v>
                </c:pt>
                <c:pt idx="148">
                  <c:v>18352.050781000002</c:v>
                </c:pt>
                <c:pt idx="149">
                  <c:v>18543.529297000001</c:v>
                </c:pt>
                <c:pt idx="150">
                  <c:v>18529.289062</c:v>
                </c:pt>
                <c:pt idx="151">
                  <c:v>18533.050781000002</c:v>
                </c:pt>
                <c:pt idx="152">
                  <c:v>18495.660156000002</c:v>
                </c:pt>
                <c:pt idx="153">
                  <c:v>18613.519531000002</c:v>
                </c:pt>
                <c:pt idx="154">
                  <c:v>18576.470702999999</c:v>
                </c:pt>
                <c:pt idx="155">
                  <c:v>18636.050781000002</c:v>
                </c:pt>
                <c:pt idx="156">
                  <c:v>18552.019531000002</c:v>
                </c:pt>
                <c:pt idx="157">
                  <c:v>18573.939452999999</c:v>
                </c:pt>
                <c:pt idx="158">
                  <c:v>18597.699218999998</c:v>
                </c:pt>
                <c:pt idx="159">
                  <c:v>18552.570312</c:v>
                </c:pt>
                <c:pt idx="160">
                  <c:v>18529.419922000001</c:v>
                </c:pt>
                <c:pt idx="161">
                  <c:v>18547.300781000002</c:v>
                </c:pt>
                <c:pt idx="162">
                  <c:v>18481.480468999998</c:v>
                </c:pt>
                <c:pt idx="163">
                  <c:v>18448.410156000002</c:v>
                </c:pt>
                <c:pt idx="164">
                  <c:v>18395.400390999999</c:v>
                </c:pt>
                <c:pt idx="165">
                  <c:v>18502.990234000001</c:v>
                </c:pt>
                <c:pt idx="166">
                  <c:v>18454.300781000002</c:v>
                </c:pt>
                <c:pt idx="167">
                  <c:v>18400.880859000001</c:v>
                </c:pt>
                <c:pt idx="168">
                  <c:v>18419.300781000002</c:v>
                </c:pt>
                <c:pt idx="169">
                  <c:v>18491.960938</c:v>
                </c:pt>
                <c:pt idx="170">
                  <c:v>18538.119140999999</c:v>
                </c:pt>
                <c:pt idx="171">
                  <c:v>18526.140625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B-463E-AFFC-B128863D1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121704"/>
        <c:axId val="683119080"/>
      </c:lineChart>
      <c:lineChart>
        <c:grouping val="standard"/>
        <c:varyColors val="0"/>
        <c:ser>
          <c:idx val="1"/>
          <c:order val="1"/>
          <c:tx>
            <c:strRef>
              <c:f>'CH 5'!$C$1</c:f>
              <c:strCache>
                <c:ptCount val="1"/>
                <c:pt idx="0">
                  <c:v>NASDAQ Close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'CH 5'!$C$2:$C$173</c:f>
              <c:numCache>
                <c:formatCode>General</c:formatCode>
                <c:ptCount val="172"/>
                <c:pt idx="0">
                  <c:v>56.046013000000002</c:v>
                </c:pt>
                <c:pt idx="1">
                  <c:v>56.898499999999999</c:v>
                </c:pt>
                <c:pt idx="2">
                  <c:v>56.729982999999997</c:v>
                </c:pt>
                <c:pt idx="3">
                  <c:v>56.601118</c:v>
                </c:pt>
                <c:pt idx="4">
                  <c:v>55.322391000000003</c:v>
                </c:pt>
                <c:pt idx="5">
                  <c:v>56.779544999999999</c:v>
                </c:pt>
                <c:pt idx="6">
                  <c:v>57.076926999999998</c:v>
                </c:pt>
                <c:pt idx="7">
                  <c:v>55.243088</c:v>
                </c:pt>
                <c:pt idx="8">
                  <c:v>56.987712999999999</c:v>
                </c:pt>
                <c:pt idx="9">
                  <c:v>55.996450000000003</c:v>
                </c:pt>
                <c:pt idx="10">
                  <c:v>56.967888000000002</c:v>
                </c:pt>
                <c:pt idx="11">
                  <c:v>55.808107999999997</c:v>
                </c:pt>
                <c:pt idx="12">
                  <c:v>55.292650999999999</c:v>
                </c:pt>
                <c:pt idx="13">
                  <c:v>57.225614</c:v>
                </c:pt>
                <c:pt idx="14">
                  <c:v>56.105485999999999</c:v>
                </c:pt>
                <c:pt idx="15">
                  <c:v>58.018624000000003</c:v>
                </c:pt>
                <c:pt idx="16">
                  <c:v>57.790633999999997</c:v>
                </c:pt>
                <c:pt idx="17">
                  <c:v>58.375478999999999</c:v>
                </c:pt>
                <c:pt idx="18">
                  <c:v>61.458308000000002</c:v>
                </c:pt>
                <c:pt idx="19">
                  <c:v>61.200581</c:v>
                </c:pt>
                <c:pt idx="20">
                  <c:v>61.775511999999999</c:v>
                </c:pt>
                <c:pt idx="21">
                  <c:v>61.061801000000003</c:v>
                </c:pt>
                <c:pt idx="22">
                  <c:v>59.327091000000003</c:v>
                </c:pt>
                <c:pt idx="23">
                  <c:v>58.881025999999999</c:v>
                </c:pt>
                <c:pt idx="24">
                  <c:v>59.683945999999999</c:v>
                </c:pt>
                <c:pt idx="25">
                  <c:v>60.952764999999999</c:v>
                </c:pt>
                <c:pt idx="26">
                  <c:v>60.348094000000003</c:v>
                </c:pt>
                <c:pt idx="27">
                  <c:v>59.446044999999998</c:v>
                </c:pt>
                <c:pt idx="28">
                  <c:v>60.774338</c:v>
                </c:pt>
                <c:pt idx="29">
                  <c:v>61.121277999999997</c:v>
                </c:pt>
                <c:pt idx="30">
                  <c:v>62.40992</c:v>
                </c:pt>
                <c:pt idx="31">
                  <c:v>62.330621000000001</c:v>
                </c:pt>
                <c:pt idx="32">
                  <c:v>62.380183000000002</c:v>
                </c:pt>
                <c:pt idx="33">
                  <c:v>62.994765000000001</c:v>
                </c:pt>
                <c:pt idx="34">
                  <c:v>62.588346999999999</c:v>
                </c:pt>
                <c:pt idx="35">
                  <c:v>63.103803999999997</c:v>
                </c:pt>
                <c:pt idx="36">
                  <c:v>63.946379999999998</c:v>
                </c:pt>
                <c:pt idx="37">
                  <c:v>63.292143000000003</c:v>
                </c:pt>
                <c:pt idx="38">
                  <c:v>62.737037999999998</c:v>
                </c:pt>
                <c:pt idx="39">
                  <c:v>63.708472</c:v>
                </c:pt>
                <c:pt idx="40">
                  <c:v>63.926551000000003</c:v>
                </c:pt>
                <c:pt idx="41">
                  <c:v>64.630347</c:v>
                </c:pt>
                <c:pt idx="42">
                  <c:v>64.372624000000002</c:v>
                </c:pt>
                <c:pt idx="43">
                  <c:v>63.678735000000003</c:v>
                </c:pt>
                <c:pt idx="44">
                  <c:v>64.303235999999998</c:v>
                </c:pt>
                <c:pt idx="45">
                  <c:v>64.798867000000001</c:v>
                </c:pt>
                <c:pt idx="46">
                  <c:v>64.649604999999994</c:v>
                </c:pt>
                <c:pt idx="47">
                  <c:v>65.654625999999993</c:v>
                </c:pt>
                <c:pt idx="48">
                  <c:v>66.500433000000001</c:v>
                </c:pt>
                <c:pt idx="49">
                  <c:v>66.709396999999996</c:v>
                </c:pt>
                <c:pt idx="50">
                  <c:v>66.281516999999994</c:v>
                </c:pt>
                <c:pt idx="51">
                  <c:v>65.525262999999995</c:v>
                </c:pt>
                <c:pt idx="52">
                  <c:v>64.191873999999999</c:v>
                </c:pt>
                <c:pt idx="53">
                  <c:v>63.953052</c:v>
                </c:pt>
                <c:pt idx="54">
                  <c:v>65.097382999999994</c:v>
                </c:pt>
                <c:pt idx="55">
                  <c:v>65.316299000000001</c:v>
                </c:pt>
                <c:pt idx="56">
                  <c:v>63.704284999999999</c:v>
                </c:pt>
                <c:pt idx="57">
                  <c:v>64.361034000000004</c:v>
                </c:pt>
                <c:pt idx="58">
                  <c:v>65.246645000000001</c:v>
                </c:pt>
                <c:pt idx="59">
                  <c:v>64.848616000000007</c:v>
                </c:pt>
                <c:pt idx="60">
                  <c:v>66.052648000000005</c:v>
                </c:pt>
                <c:pt idx="61">
                  <c:v>65.764077</c:v>
                </c:pt>
                <c:pt idx="62">
                  <c:v>65.226746000000006</c:v>
                </c:pt>
                <c:pt idx="63">
                  <c:v>64.659558000000004</c:v>
                </c:pt>
                <c:pt idx="64">
                  <c:v>64.629699000000002</c:v>
                </c:pt>
                <c:pt idx="65">
                  <c:v>63.943106999999998</c:v>
                </c:pt>
                <c:pt idx="66">
                  <c:v>63.336114999999999</c:v>
                </c:pt>
                <c:pt idx="67">
                  <c:v>63.963005000000003</c:v>
                </c:pt>
                <c:pt idx="68">
                  <c:v>62.83858</c:v>
                </c:pt>
                <c:pt idx="69">
                  <c:v>63.634635000000003</c:v>
                </c:pt>
                <c:pt idx="70">
                  <c:v>63.356012999999997</c:v>
                </c:pt>
                <c:pt idx="71">
                  <c:v>64.122219999999999</c:v>
                </c:pt>
                <c:pt idx="72">
                  <c:v>63.823695999999998</c:v>
                </c:pt>
                <c:pt idx="73">
                  <c:v>63.853546999999999</c:v>
                </c:pt>
                <c:pt idx="74">
                  <c:v>63.813743000000002</c:v>
                </c:pt>
                <c:pt idx="75">
                  <c:v>63.495325999999999</c:v>
                </c:pt>
                <c:pt idx="76">
                  <c:v>63.674438000000002</c:v>
                </c:pt>
                <c:pt idx="77">
                  <c:v>63.853546999999999</c:v>
                </c:pt>
                <c:pt idx="78">
                  <c:v>64.092369000000005</c:v>
                </c:pt>
                <c:pt idx="79">
                  <c:v>63.813743000000002</c:v>
                </c:pt>
                <c:pt idx="80">
                  <c:v>62.55001</c:v>
                </c:pt>
                <c:pt idx="81">
                  <c:v>61.405678999999999</c:v>
                </c:pt>
                <c:pt idx="82">
                  <c:v>62.699268000000004</c:v>
                </c:pt>
                <c:pt idx="83">
                  <c:v>61.962918999999999</c:v>
                </c:pt>
                <c:pt idx="84">
                  <c:v>62.271391999999999</c:v>
                </c:pt>
                <c:pt idx="85">
                  <c:v>62.888333000000003</c:v>
                </c:pt>
                <c:pt idx="86">
                  <c:v>63.714238000000002</c:v>
                </c:pt>
                <c:pt idx="87">
                  <c:v>64.181921000000003</c:v>
                </c:pt>
                <c:pt idx="88">
                  <c:v>64.271473999999998</c:v>
                </c:pt>
                <c:pt idx="89">
                  <c:v>63.306260000000002</c:v>
                </c:pt>
                <c:pt idx="90">
                  <c:v>63.863500000000002</c:v>
                </c:pt>
                <c:pt idx="91">
                  <c:v>63.365966</c:v>
                </c:pt>
                <c:pt idx="92">
                  <c:v>63.415717999999998</c:v>
                </c:pt>
                <c:pt idx="93">
                  <c:v>62.221634999999999</c:v>
                </c:pt>
                <c:pt idx="94">
                  <c:v>62.739071000000003</c:v>
                </c:pt>
                <c:pt idx="95">
                  <c:v>62.729121999999997</c:v>
                </c:pt>
                <c:pt idx="96">
                  <c:v>63.306260000000002</c:v>
                </c:pt>
                <c:pt idx="97">
                  <c:v>63.256506999999999</c:v>
                </c:pt>
                <c:pt idx="98">
                  <c:v>65.296401000000003</c:v>
                </c:pt>
                <c:pt idx="99">
                  <c:v>65.176990000000004</c:v>
                </c:pt>
                <c:pt idx="100">
                  <c:v>64.699354</c:v>
                </c:pt>
                <c:pt idx="101">
                  <c:v>65.346149999999994</c:v>
                </c:pt>
                <c:pt idx="102">
                  <c:v>65.684477000000001</c:v>
                </c:pt>
                <c:pt idx="103">
                  <c:v>65.276494999999997</c:v>
                </c:pt>
                <c:pt idx="104">
                  <c:v>64.828717999999995</c:v>
                </c:pt>
                <c:pt idx="105">
                  <c:v>64.749110000000002</c:v>
                </c:pt>
                <c:pt idx="106">
                  <c:v>64.808812000000003</c:v>
                </c:pt>
                <c:pt idx="107">
                  <c:v>64.569997999999998</c:v>
                </c:pt>
                <c:pt idx="108">
                  <c:v>65.220000999999996</c:v>
                </c:pt>
                <c:pt idx="109">
                  <c:v>65.660004000000001</c:v>
                </c:pt>
                <c:pt idx="110">
                  <c:v>65.580001999999993</c:v>
                </c:pt>
                <c:pt idx="111">
                  <c:v>65.110000999999997</c:v>
                </c:pt>
                <c:pt idx="112">
                  <c:v>64.889999000000003</c:v>
                </c:pt>
                <c:pt idx="113">
                  <c:v>64.800003000000004</c:v>
                </c:pt>
                <c:pt idx="114">
                  <c:v>64.889999000000003</c:v>
                </c:pt>
                <c:pt idx="115">
                  <c:v>63.880001</c:v>
                </c:pt>
                <c:pt idx="116">
                  <c:v>63.09</c:v>
                </c:pt>
                <c:pt idx="117">
                  <c:v>62.970001000000003</c:v>
                </c:pt>
                <c:pt idx="118">
                  <c:v>63.09</c:v>
                </c:pt>
                <c:pt idx="119">
                  <c:v>64.410004000000001</c:v>
                </c:pt>
                <c:pt idx="120">
                  <c:v>63</c:v>
                </c:pt>
                <c:pt idx="121">
                  <c:v>61.43</c:v>
                </c:pt>
                <c:pt idx="122">
                  <c:v>62.599997999999999</c:v>
                </c:pt>
                <c:pt idx="123">
                  <c:v>64.089995999999999</c:v>
                </c:pt>
                <c:pt idx="124">
                  <c:v>64.669998000000007</c:v>
                </c:pt>
                <c:pt idx="125">
                  <c:v>64.769997000000004</c:v>
                </c:pt>
                <c:pt idx="126">
                  <c:v>64.589995999999999</c:v>
                </c:pt>
                <c:pt idx="127">
                  <c:v>64.739998</c:v>
                </c:pt>
                <c:pt idx="128">
                  <c:v>64.919998000000007</c:v>
                </c:pt>
                <c:pt idx="129">
                  <c:v>65.879997000000003</c:v>
                </c:pt>
                <c:pt idx="130">
                  <c:v>66.430000000000007</c:v>
                </c:pt>
                <c:pt idx="131">
                  <c:v>67.309997999999993</c:v>
                </c:pt>
                <c:pt idx="132">
                  <c:v>67.169998000000007</c:v>
                </c:pt>
                <c:pt idx="133">
                  <c:v>67.370002999999997</c:v>
                </c:pt>
                <c:pt idx="134">
                  <c:v>67.510002</c:v>
                </c:pt>
                <c:pt idx="135">
                  <c:v>67.599997999999999</c:v>
                </c:pt>
                <c:pt idx="136">
                  <c:v>68.069999999999993</c:v>
                </c:pt>
                <c:pt idx="137">
                  <c:v>67.739998</c:v>
                </c:pt>
                <c:pt idx="138">
                  <c:v>67.370002999999997</c:v>
                </c:pt>
                <c:pt idx="139">
                  <c:v>67.790001000000004</c:v>
                </c:pt>
                <c:pt idx="140">
                  <c:v>68.440002000000007</c:v>
                </c:pt>
                <c:pt idx="141">
                  <c:v>68.5</c:v>
                </c:pt>
                <c:pt idx="142">
                  <c:v>70.839995999999999</c:v>
                </c:pt>
                <c:pt idx="143">
                  <c:v>70.870002999999997</c:v>
                </c:pt>
                <c:pt idx="144">
                  <c:v>70.760002</c:v>
                </c:pt>
                <c:pt idx="145">
                  <c:v>71.419998000000007</c:v>
                </c:pt>
                <c:pt idx="146">
                  <c:v>71.199996999999996</c:v>
                </c:pt>
                <c:pt idx="147">
                  <c:v>71.529999000000004</c:v>
                </c:pt>
                <c:pt idx="148">
                  <c:v>71.430000000000007</c:v>
                </c:pt>
                <c:pt idx="149">
                  <c:v>71.180000000000007</c:v>
                </c:pt>
                <c:pt idx="150">
                  <c:v>70.5</c:v>
                </c:pt>
                <c:pt idx="151">
                  <c:v>70.230002999999996</c:v>
                </c:pt>
                <c:pt idx="152">
                  <c:v>70.319999999999993</c:v>
                </c:pt>
                <c:pt idx="153">
                  <c:v>70.029999000000004</c:v>
                </c:pt>
                <c:pt idx="154">
                  <c:v>70.150002000000001</c:v>
                </c:pt>
                <c:pt idx="155">
                  <c:v>70.089995999999999</c:v>
                </c:pt>
                <c:pt idx="156">
                  <c:v>69.279999000000004</c:v>
                </c:pt>
                <c:pt idx="157">
                  <c:v>70.209998999999996</c:v>
                </c:pt>
                <c:pt idx="158">
                  <c:v>70.319999999999993</c:v>
                </c:pt>
                <c:pt idx="159">
                  <c:v>70.440002000000007</c:v>
                </c:pt>
                <c:pt idx="160">
                  <c:v>70.480002999999996</c:v>
                </c:pt>
                <c:pt idx="161">
                  <c:v>70.559997999999993</c:v>
                </c:pt>
                <c:pt idx="162">
                  <c:v>70.279999000000004</c:v>
                </c:pt>
                <c:pt idx="163">
                  <c:v>70.620002999999997</c:v>
                </c:pt>
                <c:pt idx="164">
                  <c:v>70.489998</c:v>
                </c:pt>
                <c:pt idx="165">
                  <c:v>71.099997999999999</c:v>
                </c:pt>
                <c:pt idx="166">
                  <c:v>71.339995999999999</c:v>
                </c:pt>
                <c:pt idx="167">
                  <c:v>71.209998999999996</c:v>
                </c:pt>
                <c:pt idx="168">
                  <c:v>71.639999000000003</c:v>
                </c:pt>
                <c:pt idx="169">
                  <c:v>71.669998000000007</c:v>
                </c:pt>
                <c:pt idx="170">
                  <c:v>71.5</c:v>
                </c:pt>
                <c:pt idx="171">
                  <c:v>70.900002000000001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B-463E-AFFC-B128863D1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132856"/>
        <c:axId val="683134168"/>
      </c:lineChart>
      <c:catAx>
        <c:axId val="683121704"/>
        <c:scaling>
          <c:orientation val="minMax"/>
        </c:scaling>
        <c:delete val="1"/>
        <c:axPos val="b"/>
        <c:majorTickMark val="none"/>
        <c:minorTickMark val="none"/>
        <c:tickLblPos val="nextTo"/>
        <c:crossAx val="683119080"/>
        <c:crosses val="autoZero"/>
        <c:auto val="1"/>
        <c:lblAlgn val="ctr"/>
        <c:lblOffset val="100"/>
        <c:noMultiLvlLbl val="0"/>
      </c:catAx>
      <c:valAx>
        <c:axId val="683119080"/>
        <c:scaling>
          <c:orientation val="minMax"/>
          <c:min val="1550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121704"/>
        <c:crosses val="autoZero"/>
        <c:crossBetween val="between"/>
      </c:valAx>
      <c:valAx>
        <c:axId val="683134168"/>
        <c:scaling>
          <c:orientation val="minMax"/>
          <c:min val="5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accent1">
                <a:alpha val="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132856"/>
        <c:crosses val="max"/>
        <c:crossBetween val="between"/>
      </c:valAx>
      <c:catAx>
        <c:axId val="683132856"/>
        <c:scaling>
          <c:orientation val="minMax"/>
        </c:scaling>
        <c:delete val="1"/>
        <c:axPos val="b"/>
        <c:majorTickMark val="out"/>
        <c:minorTickMark val="none"/>
        <c:tickLblPos val="nextTo"/>
        <c:crossAx val="683134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Autocorrelations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53018372703412"/>
          <c:y val="0.15611085095049815"/>
          <c:w val="0.69605293088363951"/>
          <c:h val="0.80259538373154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6b-7'!$I$2</c:f>
              <c:strCache>
                <c:ptCount val="1"/>
                <c:pt idx="0">
                  <c:v>ACF</c:v>
                </c:pt>
              </c:strCache>
            </c:strRef>
          </c:tx>
          <c:invertIfNegative val="0"/>
          <c:val>
            <c:numRef>
              <c:f>'CH 6b-7'!$I$3:$I$22</c:f>
              <c:numCache>
                <c:formatCode>0.0000</c:formatCode>
                <c:ptCount val="20"/>
                <c:pt idx="0">
                  <c:v>0.79951353865553687</c:v>
                </c:pt>
                <c:pt idx="1">
                  <c:v>0.66312343055454082</c:v>
                </c:pt>
                <c:pt idx="2">
                  <c:v>0.5752315428541146</c:v>
                </c:pt>
                <c:pt idx="3">
                  <c:v>0.51140449468306171</c:v>
                </c:pt>
                <c:pt idx="4">
                  <c:v>0.38759342278600395</c:v>
                </c:pt>
                <c:pt idx="5">
                  <c:v>0.27594411306127714</c:v>
                </c:pt>
                <c:pt idx="6">
                  <c:v>0.1183545795886555</c:v>
                </c:pt>
                <c:pt idx="7">
                  <c:v>4.0437442743786751E-2</c:v>
                </c:pt>
                <c:pt idx="8">
                  <c:v>-3.6732632460134571E-2</c:v>
                </c:pt>
                <c:pt idx="9">
                  <c:v>-6.9522057909413626E-2</c:v>
                </c:pt>
                <c:pt idx="10">
                  <c:v>-0.1153833106116415</c:v>
                </c:pt>
                <c:pt idx="11">
                  <c:v>-0.10519355667985421</c:v>
                </c:pt>
                <c:pt idx="12">
                  <c:v>-0.10457712465719679</c:v>
                </c:pt>
                <c:pt idx="13">
                  <c:v>-8.8786812311816565E-2</c:v>
                </c:pt>
                <c:pt idx="14">
                  <c:v>-6.490654912333399E-2</c:v>
                </c:pt>
                <c:pt idx="15">
                  <c:v>-1.4809394757308681E-2</c:v>
                </c:pt>
                <c:pt idx="16">
                  <c:v>-8.2940540218428057E-3</c:v>
                </c:pt>
                <c:pt idx="17">
                  <c:v>3.2809293837118357E-2</c:v>
                </c:pt>
                <c:pt idx="18">
                  <c:v>3.8911620040379104E-2</c:v>
                </c:pt>
                <c:pt idx="19">
                  <c:v>4.564508970439346E-2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8-4EEA-828B-564D46161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23392"/>
        <c:axId val="40127104"/>
      </c:barChart>
      <c:lineChart>
        <c:grouping val="standard"/>
        <c:varyColors val="0"/>
        <c:ser>
          <c:idx val="1"/>
          <c:order val="1"/>
          <c:tx>
            <c:strRef>
              <c:f>'CH 6b-7'!$K$2</c:f>
              <c:strCache>
                <c:ptCount val="1"/>
                <c:pt idx="0">
                  <c:v>-CI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'CH 6b-7'!$K$3:$K$22</c:f>
              <c:numCache>
                <c:formatCode>0.000</c:formatCode>
                <c:ptCount val="20"/>
                <c:pt idx="0">
                  <c:v>-0.27718585822512665</c:v>
                </c:pt>
                <c:pt idx="1">
                  <c:v>-0.27718585822512665</c:v>
                </c:pt>
                <c:pt idx="2">
                  <c:v>-0.27718585822512665</c:v>
                </c:pt>
                <c:pt idx="3">
                  <c:v>-0.27718585822512665</c:v>
                </c:pt>
                <c:pt idx="4">
                  <c:v>-0.27718585822512665</c:v>
                </c:pt>
                <c:pt idx="5">
                  <c:v>-0.27718585822512665</c:v>
                </c:pt>
                <c:pt idx="6">
                  <c:v>-0.27718585822512665</c:v>
                </c:pt>
                <c:pt idx="7">
                  <c:v>-0.27718585822512665</c:v>
                </c:pt>
                <c:pt idx="8">
                  <c:v>-0.27718585822512665</c:v>
                </c:pt>
                <c:pt idx="9">
                  <c:v>-0.27718585822512665</c:v>
                </c:pt>
                <c:pt idx="10">
                  <c:v>-0.27718585822512665</c:v>
                </c:pt>
                <c:pt idx="11">
                  <c:v>-0.27718585822512665</c:v>
                </c:pt>
                <c:pt idx="12">
                  <c:v>-0.27718585822512665</c:v>
                </c:pt>
                <c:pt idx="13">
                  <c:v>-0.27718585822512665</c:v>
                </c:pt>
                <c:pt idx="14">
                  <c:v>-0.27718585822512665</c:v>
                </c:pt>
                <c:pt idx="15">
                  <c:v>-0.27718585822512665</c:v>
                </c:pt>
                <c:pt idx="16">
                  <c:v>-0.27718585822512665</c:v>
                </c:pt>
                <c:pt idx="17">
                  <c:v>-0.27718585822512665</c:v>
                </c:pt>
                <c:pt idx="18">
                  <c:v>-0.27718585822512665</c:v>
                </c:pt>
                <c:pt idx="19">
                  <c:v>-0.27718585822512665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D5-4C33-9EBD-86FF6AED3613}"/>
            </c:ext>
          </c:extLst>
        </c:ser>
        <c:ser>
          <c:idx val="2"/>
          <c:order val="2"/>
          <c:tx>
            <c:strRef>
              <c:f>'CH 6b-7'!$L$2</c:f>
              <c:strCache>
                <c:ptCount val="1"/>
                <c:pt idx="0">
                  <c:v>+CI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'CH 6b-7'!$L$3:$L$22</c:f>
              <c:numCache>
                <c:formatCode>0.000</c:formatCode>
                <c:ptCount val="20"/>
                <c:pt idx="0">
                  <c:v>0.27718585822512665</c:v>
                </c:pt>
                <c:pt idx="1">
                  <c:v>0.27718585822512665</c:v>
                </c:pt>
                <c:pt idx="2">
                  <c:v>0.27718585822512665</c:v>
                </c:pt>
                <c:pt idx="3">
                  <c:v>0.27718585822512665</c:v>
                </c:pt>
                <c:pt idx="4">
                  <c:v>0.27718585822512665</c:v>
                </c:pt>
                <c:pt idx="5">
                  <c:v>0.27718585822512665</c:v>
                </c:pt>
                <c:pt idx="6">
                  <c:v>0.27718585822512665</c:v>
                </c:pt>
                <c:pt idx="7">
                  <c:v>0.27718585822512665</c:v>
                </c:pt>
                <c:pt idx="8">
                  <c:v>0.27718585822512665</c:v>
                </c:pt>
                <c:pt idx="9">
                  <c:v>0.27718585822512665</c:v>
                </c:pt>
                <c:pt idx="10">
                  <c:v>0.27718585822512665</c:v>
                </c:pt>
                <c:pt idx="11">
                  <c:v>0.27718585822512665</c:v>
                </c:pt>
                <c:pt idx="12">
                  <c:v>0.27718585822512665</c:v>
                </c:pt>
                <c:pt idx="13">
                  <c:v>0.27718585822512665</c:v>
                </c:pt>
                <c:pt idx="14">
                  <c:v>0.27718585822512665</c:v>
                </c:pt>
                <c:pt idx="15">
                  <c:v>0.27718585822512665</c:v>
                </c:pt>
                <c:pt idx="16">
                  <c:v>0.27718585822512665</c:v>
                </c:pt>
                <c:pt idx="17">
                  <c:v>0.27718585822512665</c:v>
                </c:pt>
                <c:pt idx="18">
                  <c:v>0.27718585822512665</c:v>
                </c:pt>
                <c:pt idx="19">
                  <c:v>0.27718585822512665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D5-4C33-9EBD-86FF6AED3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23392"/>
        <c:axId val="40127104"/>
      </c:lineChart>
      <c:catAx>
        <c:axId val="40123392"/>
        <c:scaling>
          <c:orientation val="minMax"/>
        </c:scaling>
        <c:delete val="0"/>
        <c:axPos val="b"/>
        <c:majorTickMark val="out"/>
        <c:minorTickMark val="none"/>
        <c:tickLblPos val="nextTo"/>
        <c:crossAx val="40127104"/>
        <c:crosses val="autoZero"/>
        <c:auto val="1"/>
        <c:lblAlgn val="ctr"/>
        <c:lblOffset val="100"/>
        <c:noMultiLvlLbl val="0"/>
      </c:catAx>
      <c:valAx>
        <c:axId val="40127104"/>
        <c:scaling>
          <c:orientation val="minMax"/>
          <c:max val="1"/>
          <c:min val="-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40123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DJI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'CH 6b-7'!$C$3:$C$52</c:f>
              <c:numCache>
                <c:formatCode>General</c:formatCode>
                <c:ptCount val="50"/>
                <c:pt idx="0">
                  <c:v>17409.720702999999</c:v>
                </c:pt>
                <c:pt idx="1">
                  <c:v>17694.679688</c:v>
                </c:pt>
                <c:pt idx="2">
                  <c:v>17929.990234000001</c:v>
                </c:pt>
                <c:pt idx="3">
                  <c:v>17949.369140999999</c:v>
                </c:pt>
                <c:pt idx="4">
                  <c:v>17840.619140999999</c:v>
                </c:pt>
                <c:pt idx="5">
                  <c:v>17918.619140999999</c:v>
                </c:pt>
                <c:pt idx="6">
                  <c:v>17895.880859000001</c:v>
                </c:pt>
                <c:pt idx="7">
                  <c:v>18146.740234000001</c:v>
                </c:pt>
                <c:pt idx="8">
                  <c:v>18226.929688</c:v>
                </c:pt>
                <c:pt idx="9">
                  <c:v>18347.669922000001</c:v>
                </c:pt>
                <c:pt idx="10">
                  <c:v>18372.119140999999</c:v>
                </c:pt>
                <c:pt idx="11">
                  <c:v>18506.410156000002</c:v>
                </c:pt>
                <c:pt idx="12">
                  <c:v>18516.550781000002</c:v>
                </c:pt>
                <c:pt idx="13">
                  <c:v>18533.050781000002</c:v>
                </c:pt>
                <c:pt idx="14">
                  <c:v>18559.009765999999</c:v>
                </c:pt>
                <c:pt idx="15">
                  <c:v>18595.029297000001</c:v>
                </c:pt>
                <c:pt idx="16">
                  <c:v>18517.230468999998</c:v>
                </c:pt>
                <c:pt idx="17">
                  <c:v>18570.849609000001</c:v>
                </c:pt>
                <c:pt idx="18">
                  <c:v>18493.060547000001</c:v>
                </c:pt>
                <c:pt idx="19">
                  <c:v>18473.75</c:v>
                </c:pt>
                <c:pt idx="20">
                  <c:v>18472.169922000001</c:v>
                </c:pt>
                <c:pt idx="21">
                  <c:v>18456.349609000001</c:v>
                </c:pt>
                <c:pt idx="22">
                  <c:v>18432.240234000001</c:v>
                </c:pt>
                <c:pt idx="23">
                  <c:v>18404.509765999999</c:v>
                </c:pt>
                <c:pt idx="24">
                  <c:v>18313.769531000002</c:v>
                </c:pt>
                <c:pt idx="25">
                  <c:v>18355</c:v>
                </c:pt>
                <c:pt idx="26">
                  <c:v>18352.050781000002</c:v>
                </c:pt>
                <c:pt idx="27">
                  <c:v>18543.529297000001</c:v>
                </c:pt>
                <c:pt idx="28">
                  <c:v>18529.289062</c:v>
                </c:pt>
                <c:pt idx="29">
                  <c:v>18533.050781000002</c:v>
                </c:pt>
                <c:pt idx="30">
                  <c:v>18495.660156000002</c:v>
                </c:pt>
                <c:pt idx="31">
                  <c:v>18613.519531000002</c:v>
                </c:pt>
                <c:pt idx="32">
                  <c:v>18576.470702999999</c:v>
                </c:pt>
                <c:pt idx="33">
                  <c:v>18636.050781000002</c:v>
                </c:pt>
                <c:pt idx="34">
                  <c:v>18552.019531000002</c:v>
                </c:pt>
                <c:pt idx="35">
                  <c:v>18573.939452999999</c:v>
                </c:pt>
                <c:pt idx="36">
                  <c:v>18597.699218999998</c:v>
                </c:pt>
                <c:pt idx="37">
                  <c:v>18552.570312</c:v>
                </c:pt>
                <c:pt idx="38">
                  <c:v>18529.419922000001</c:v>
                </c:pt>
                <c:pt idx="39">
                  <c:v>18547.300781000002</c:v>
                </c:pt>
                <c:pt idx="40">
                  <c:v>18481.480468999998</c:v>
                </c:pt>
                <c:pt idx="41">
                  <c:v>18448.410156000002</c:v>
                </c:pt>
                <c:pt idx="42">
                  <c:v>18395.400390999999</c:v>
                </c:pt>
                <c:pt idx="43">
                  <c:v>18502.990234000001</c:v>
                </c:pt>
                <c:pt idx="44">
                  <c:v>18454.300781000002</c:v>
                </c:pt>
                <c:pt idx="45">
                  <c:v>18400.880859000001</c:v>
                </c:pt>
                <c:pt idx="46">
                  <c:v>18419.300781000002</c:v>
                </c:pt>
                <c:pt idx="47">
                  <c:v>18491.960938</c:v>
                </c:pt>
                <c:pt idx="48">
                  <c:v>18538.119140999999</c:v>
                </c:pt>
                <c:pt idx="49">
                  <c:v>18526.140625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15-4A05-9540-9908DA31D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08416"/>
        <c:axId val="40735488"/>
      </c:lineChart>
      <c:catAx>
        <c:axId val="40508416"/>
        <c:scaling>
          <c:orientation val="minMax"/>
        </c:scaling>
        <c:delete val="0"/>
        <c:axPos val="b"/>
        <c:majorTickMark val="out"/>
        <c:minorTickMark val="none"/>
        <c:tickLblPos val="nextTo"/>
        <c:crossAx val="40735488"/>
        <c:crosses val="autoZero"/>
        <c:auto val="1"/>
        <c:lblAlgn val="ctr"/>
        <c:lblOffset val="100"/>
        <c:noMultiLvlLbl val="0"/>
      </c:catAx>
      <c:valAx>
        <c:axId val="40735488"/>
        <c:scaling>
          <c:orientation val="minMax"/>
          <c:min val="17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50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 6b-7'!$D$2</c:f>
              <c:strCache>
                <c:ptCount val="1"/>
                <c:pt idx="0">
                  <c:v>Deviation</c:v>
                </c:pt>
              </c:strCache>
            </c:strRef>
          </c:tx>
          <c:marker>
            <c:symbol val="none"/>
          </c:marker>
          <c:val>
            <c:numRef>
              <c:f>'CH 6b-7'!$D$3:$D$52</c:f>
              <c:numCache>
                <c:formatCode>0.00</c:formatCode>
                <c:ptCount val="50"/>
                <c:pt idx="0">
                  <c:v>-974.73675790000925</c:v>
                </c:pt>
                <c:pt idx="1">
                  <c:v>-689.77777290000813</c:v>
                </c:pt>
                <c:pt idx="2">
                  <c:v>-454.46722690000752</c:v>
                </c:pt>
                <c:pt idx="3">
                  <c:v>-435.08831990000908</c:v>
                </c:pt>
                <c:pt idx="4">
                  <c:v>-543.83831990000908</c:v>
                </c:pt>
                <c:pt idx="5">
                  <c:v>-465.83831990000908</c:v>
                </c:pt>
                <c:pt idx="6">
                  <c:v>-488.57660190000752</c:v>
                </c:pt>
                <c:pt idx="7">
                  <c:v>-237.71722690000752</c:v>
                </c:pt>
                <c:pt idx="8">
                  <c:v>-157.52777290000813</c:v>
                </c:pt>
                <c:pt idx="9">
                  <c:v>-36.787538900007348</c:v>
                </c:pt>
                <c:pt idx="10">
                  <c:v>-12.338319900009083</c:v>
                </c:pt>
                <c:pt idx="11">
                  <c:v>121.95269509999343</c:v>
                </c:pt>
                <c:pt idx="12">
                  <c:v>132.09332009999343</c:v>
                </c:pt>
                <c:pt idx="13">
                  <c:v>148.59332009999343</c:v>
                </c:pt>
                <c:pt idx="14">
                  <c:v>174.55230509999092</c:v>
                </c:pt>
                <c:pt idx="15">
                  <c:v>210.57183609999265</c:v>
                </c:pt>
                <c:pt idx="16">
                  <c:v>132.77300809998997</c:v>
                </c:pt>
                <c:pt idx="17">
                  <c:v>186.39214809999248</c:v>
                </c:pt>
                <c:pt idx="18">
                  <c:v>108.60308609999265</c:v>
                </c:pt>
                <c:pt idx="19">
                  <c:v>89.2925390999917</c:v>
                </c:pt>
                <c:pt idx="20">
                  <c:v>87.712461099992652</c:v>
                </c:pt>
                <c:pt idx="21">
                  <c:v>71.892148099992482</c:v>
                </c:pt>
                <c:pt idx="22">
                  <c:v>47.782773099992482</c:v>
                </c:pt>
                <c:pt idx="23">
                  <c:v>20.052305099990917</c:v>
                </c:pt>
                <c:pt idx="24">
                  <c:v>-70.687929900006566</c:v>
                </c:pt>
                <c:pt idx="25">
                  <c:v>-29.4574609000083</c:v>
                </c:pt>
                <c:pt idx="26">
                  <c:v>-32.406679900006566</c:v>
                </c:pt>
                <c:pt idx="27">
                  <c:v>159.07183609999265</c:v>
                </c:pt>
                <c:pt idx="28">
                  <c:v>144.83160109999153</c:v>
                </c:pt>
                <c:pt idx="29">
                  <c:v>148.59332009999343</c:v>
                </c:pt>
                <c:pt idx="30">
                  <c:v>111.20269509999343</c:v>
                </c:pt>
                <c:pt idx="31">
                  <c:v>229.06207009999343</c:v>
                </c:pt>
                <c:pt idx="32">
                  <c:v>192.01324209999075</c:v>
                </c:pt>
                <c:pt idx="33">
                  <c:v>251.59332009999343</c:v>
                </c:pt>
                <c:pt idx="34">
                  <c:v>167.56207009999343</c:v>
                </c:pt>
                <c:pt idx="35">
                  <c:v>189.48199209999075</c:v>
                </c:pt>
                <c:pt idx="36">
                  <c:v>213.24175809998997</c:v>
                </c:pt>
                <c:pt idx="37">
                  <c:v>168.11285109999153</c:v>
                </c:pt>
                <c:pt idx="38">
                  <c:v>144.96246109999265</c:v>
                </c:pt>
                <c:pt idx="39">
                  <c:v>162.84332009999343</c:v>
                </c:pt>
                <c:pt idx="40">
                  <c:v>97.023008099989966</c:v>
                </c:pt>
                <c:pt idx="41">
                  <c:v>63.952695099993434</c:v>
                </c:pt>
                <c:pt idx="42">
                  <c:v>10.942930099990917</c:v>
                </c:pt>
                <c:pt idx="43">
                  <c:v>118.53277309999248</c:v>
                </c:pt>
                <c:pt idx="44">
                  <c:v>69.843320099993434</c:v>
                </c:pt>
                <c:pt idx="45">
                  <c:v>16.423398099992482</c:v>
                </c:pt>
                <c:pt idx="46">
                  <c:v>34.843320099993434</c:v>
                </c:pt>
                <c:pt idx="47">
                  <c:v>107.50347709999187</c:v>
                </c:pt>
                <c:pt idx="48">
                  <c:v>153.66168009999092</c:v>
                </c:pt>
                <c:pt idx="49">
                  <c:v>141.6831640999917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6-4638-8661-EA499DCC5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388352"/>
        <c:axId val="90389888"/>
      </c:lineChart>
      <c:catAx>
        <c:axId val="9038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90389888"/>
        <c:crosses val="autoZero"/>
        <c:auto val="1"/>
        <c:lblAlgn val="ctr"/>
        <c:lblOffset val="100"/>
        <c:noMultiLvlLbl val="0"/>
      </c:catAx>
      <c:valAx>
        <c:axId val="903898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0388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</a:t>
            </a:r>
            <a:r>
              <a:rPr lang="en-US" baseline="-25000"/>
              <a:t>k</a:t>
            </a:r>
            <a:r>
              <a:rPr lang="en-US"/>
              <a:t> for Lag 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'Variogram Nonstat'!$A$59</c:f>
              <c:strCache>
                <c:ptCount val="1"/>
                <c:pt idx="0">
                  <c:v>Lag 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'Variogram Nonstat'!$B$60:$B$79</c:f>
              <c:numCache>
                <c:formatCode>0.0000</c:formatCode>
                <c:ptCount val="20"/>
                <c:pt idx="0" formatCode="General">
                  <c:v>1</c:v>
                </c:pt>
                <c:pt idx="1">
                  <c:v>2.1165826455681085</c:v>
                </c:pt>
                <c:pt idx="2">
                  <c:v>2.5704423235640448</c:v>
                </c:pt>
                <c:pt idx="3">
                  <c:v>3.0815938035553829</c:v>
                </c:pt>
                <c:pt idx="4">
                  <c:v>3.5926990006956507</c:v>
                </c:pt>
                <c:pt idx="5">
                  <c:v>3.9946750599086251</c:v>
                </c:pt>
                <c:pt idx="6">
                  <c:v>3.7768165433482221</c:v>
                </c:pt>
                <c:pt idx="7">
                  <c:v>3.506223260603587</c:v>
                </c:pt>
                <c:pt idx="8">
                  <c:v>3.3747049660495607</c:v>
                </c:pt>
                <c:pt idx="9">
                  <c:v>3.1243154452396626</c:v>
                </c:pt>
                <c:pt idx="10">
                  <c:v>2.433450381394421</c:v>
                </c:pt>
                <c:pt idx="11">
                  <c:v>1.76156037430595</c:v>
                </c:pt>
                <c:pt idx="12">
                  <c:v>1.9846343245360245</c:v>
                </c:pt>
                <c:pt idx="13">
                  <c:v>2.3672730767058647</c:v>
                </c:pt>
                <c:pt idx="14">
                  <c:v>3.4801235206649892</c:v>
                </c:pt>
                <c:pt idx="15">
                  <c:v>4.9028472010192132</c:v>
                </c:pt>
                <c:pt idx="16">
                  <c:v>5.3502415968368213</c:v>
                </c:pt>
                <c:pt idx="17">
                  <c:v>7.068258459121747</c:v>
                </c:pt>
                <c:pt idx="18">
                  <c:v>8.9344263491390556</c:v>
                </c:pt>
                <c:pt idx="19">
                  <c:v>10.870333161577024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7-4B44-B758-B76ACFDE7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7427536"/>
        <c:axId val="7474285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'Variogram Nonstat'!$B$59</c15:sqref>
                        </c15:formulaRef>
                      </c:ext>
                    </c:extLst>
                    <c:strCache>
                      <c:ptCount val="1"/>
                      <c:pt idx="0">
                        <c:v>Gk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'Variogram Nonstat'!$B$60:$B$79</c15:sqref>
                        </c15:formulaRef>
                      </c:ext>
                    </c:extLst>
                    <c:numCache>
                      <c:formatCode>0.0000</c:formatCode>
                      <c:ptCount val="20"/>
                      <c:pt idx="0" formatCode="General">
                        <c:v>1</c:v>
                      </c:pt>
                      <c:pt idx="1">
                        <c:v>2.1165826455681085</c:v>
                      </c:pt>
                      <c:pt idx="2">
                        <c:v>2.5704423235640448</c:v>
                      </c:pt>
                      <c:pt idx="3">
                        <c:v>3.0815938035553829</c:v>
                      </c:pt>
                      <c:pt idx="4">
                        <c:v>3.5926990006956507</c:v>
                      </c:pt>
                      <c:pt idx="5">
                        <c:v>3.9946750599086251</c:v>
                      </c:pt>
                      <c:pt idx="6">
                        <c:v>3.7768165433482221</c:v>
                      </c:pt>
                      <c:pt idx="7">
                        <c:v>3.506223260603587</c:v>
                      </c:pt>
                      <c:pt idx="8">
                        <c:v>3.3747049660495607</c:v>
                      </c:pt>
                      <c:pt idx="9">
                        <c:v>3.1243154452396626</c:v>
                      </c:pt>
                      <c:pt idx="10">
                        <c:v>2.433450381394421</c:v>
                      </c:pt>
                      <c:pt idx="11">
                        <c:v>1.76156037430595</c:v>
                      </c:pt>
                      <c:pt idx="12">
                        <c:v>1.9846343245360245</c:v>
                      </c:pt>
                      <c:pt idx="13">
                        <c:v>2.3672730767058647</c:v>
                      </c:pt>
                      <c:pt idx="14">
                        <c:v>3.4801235206649892</c:v>
                      </c:pt>
                      <c:pt idx="15">
                        <c:v>4.9028472010192132</c:v>
                      </c:pt>
                      <c:pt idx="16">
                        <c:v>5.3502415968368213</c:v>
                      </c:pt>
                      <c:pt idx="17">
                        <c:v>7.068258459121747</c:v>
                      </c:pt>
                      <c:pt idx="18">
                        <c:v>8.9344263491390556</c:v>
                      </c:pt>
                      <c:pt idx="19">
                        <c:v>10.870333161577024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EC7-4B44-B758-B76ACFDE7E6F}"/>
                  </c:ext>
                </c:extLst>
              </c15:ser>
            </c15:filteredBarSeries>
          </c:ext>
        </c:extLst>
      </c:barChart>
      <c:catAx>
        <c:axId val="74742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428520"/>
        <c:crosses val="autoZero"/>
        <c:auto val="1"/>
        <c:lblAlgn val="ctr"/>
        <c:lblOffset val="100"/>
        <c:noMultiLvlLbl val="0"/>
      </c:catAx>
      <c:valAx>
        <c:axId val="74742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42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UK Employed in 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'Variogram Nonstat'!$C$2</c:f>
              <c:strCache>
                <c:ptCount val="1"/>
                <c:pt idx="0">
                  <c:v>Employed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'Variogram Nonstat'!$C$3:$C$52</c:f>
              <c:numCache>
                <c:formatCode>0.00</c:formatCode>
                <c:ptCount val="50"/>
                <c:pt idx="0">
                  <c:v>31.538219000000002</c:v>
                </c:pt>
                <c:pt idx="1">
                  <c:v>31.635504000000001</c:v>
                </c:pt>
                <c:pt idx="2">
                  <c:v>31.672719000000001</c:v>
                </c:pt>
                <c:pt idx="3">
                  <c:v>31.763006000000001</c:v>
                </c:pt>
                <c:pt idx="4">
                  <c:v>31.892741000000001</c:v>
                </c:pt>
                <c:pt idx="5">
                  <c:v>31.890046999999999</c:v>
                </c:pt>
                <c:pt idx="6">
                  <c:v>31.848155999999999</c:v>
                </c:pt>
                <c:pt idx="7">
                  <c:v>31.859370999999999</c:v>
                </c:pt>
                <c:pt idx="8">
                  <c:v>31.919549</c:v>
                </c:pt>
                <c:pt idx="9">
                  <c:v>31.860258000000002</c:v>
                </c:pt>
                <c:pt idx="10">
                  <c:v>31.801718000000001</c:v>
                </c:pt>
                <c:pt idx="11">
                  <c:v>31.877579000000001</c:v>
                </c:pt>
                <c:pt idx="12">
                  <c:v>31.891369000000001</c:v>
                </c:pt>
                <c:pt idx="13">
                  <c:v>31.939509999999999</c:v>
                </c:pt>
                <c:pt idx="14">
                  <c:v>31.995756</c:v>
                </c:pt>
                <c:pt idx="15">
                  <c:v>32.118420999999998</c:v>
                </c:pt>
                <c:pt idx="16">
                  <c:v>32.186011999999998</c:v>
                </c:pt>
                <c:pt idx="17">
                  <c:v>32.137770000000003</c:v>
                </c:pt>
                <c:pt idx="18">
                  <c:v>32.138385999999997</c:v>
                </c:pt>
                <c:pt idx="19">
                  <c:v>32.265228</c:v>
                </c:pt>
                <c:pt idx="20">
                  <c:v>32.229576000000002</c:v>
                </c:pt>
                <c:pt idx="21">
                  <c:v>32.258687000000002</c:v>
                </c:pt>
                <c:pt idx="22">
                  <c:v>32.199052999999999</c:v>
                </c:pt>
                <c:pt idx="23">
                  <c:v>32.277459</c:v>
                </c:pt>
                <c:pt idx="24">
                  <c:v>32.325225000000003</c:v>
                </c:pt>
                <c:pt idx="25">
                  <c:v>32.326366999999998</c:v>
                </c:pt>
                <c:pt idx="26">
                  <c:v>32.321179000000001</c:v>
                </c:pt>
                <c:pt idx="27">
                  <c:v>32.395471000000001</c:v>
                </c:pt>
                <c:pt idx="28">
                  <c:v>32.491411999999997</c:v>
                </c:pt>
                <c:pt idx="29">
                  <c:v>32.502699</c:v>
                </c:pt>
                <c:pt idx="30">
                  <c:v>32.531241000000001</c:v>
                </c:pt>
                <c:pt idx="31">
                  <c:v>32.596148999999997</c:v>
                </c:pt>
                <c:pt idx="32">
                  <c:v>32.670530999999997</c:v>
                </c:pt>
                <c:pt idx="33">
                  <c:v>32.737149000000002</c:v>
                </c:pt>
                <c:pt idx="34">
                  <c:v>32.659802999999997</c:v>
                </c:pt>
                <c:pt idx="35">
                  <c:v>32.641055999999999</c:v>
                </c:pt>
                <c:pt idx="36">
                  <c:v>32.694980000000001</c:v>
                </c:pt>
                <c:pt idx="37">
                  <c:v>32.694616000000003</c:v>
                </c:pt>
                <c:pt idx="38">
                  <c:v>32.751674000000001</c:v>
                </c:pt>
                <c:pt idx="39">
                  <c:v>32.765183</c:v>
                </c:pt>
                <c:pt idx="40">
                  <c:v>32.766289999999998</c:v>
                </c:pt>
                <c:pt idx="41">
                  <c:v>32.802455999999999</c:v>
                </c:pt>
                <c:pt idx="42">
                  <c:v>32.815249999999999</c:v>
                </c:pt>
                <c:pt idx="43">
                  <c:v>32.937551999999997</c:v>
                </c:pt>
                <c:pt idx="44">
                  <c:v>32.983154999999996</c:v>
                </c:pt>
                <c:pt idx="45">
                  <c:v>33.031948</c:v>
                </c:pt>
                <c:pt idx="46">
                  <c:v>33.034469000000001</c:v>
                </c:pt>
                <c:pt idx="47">
                  <c:v>33.112586</c:v>
                </c:pt>
                <c:pt idx="48">
                  <c:v>32.966510999999997</c:v>
                </c:pt>
                <c:pt idx="49">
                  <c:v>32.897295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D8-4085-B867-A543DA147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6459472"/>
        <c:axId val="2054562208"/>
      </c:lineChart>
      <c:catAx>
        <c:axId val="1896459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562208"/>
        <c:crosses val="autoZero"/>
        <c:auto val="1"/>
        <c:lblAlgn val="ctr"/>
        <c:lblOffset val="100"/>
        <c:noMultiLvlLbl val="0"/>
      </c:catAx>
      <c:valAx>
        <c:axId val="205456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45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'Variogram Nonstat Alt.'!$Y$2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'Variogram Nonstat Alt.'!$Y$3:$Y$22</c:f>
              <c:numCache>
                <c:formatCode>0.0000</c:formatCode>
                <c:ptCount val="20"/>
                <c:pt idx="0">
                  <c:v>1</c:v>
                </c:pt>
                <c:pt idx="1">
                  <c:v>2.1163668340018553</c:v>
                </c:pt>
                <c:pt idx="2">
                  <c:v>2.5695861832555593</c:v>
                </c:pt>
                <c:pt idx="3">
                  <c:v>3.0797766146102332</c:v>
                </c:pt>
                <c:pt idx="4">
                  <c:v>3.589560741858651</c:v>
                </c:pt>
                <c:pt idx="5">
                  <c:v>3.9897025404310078</c:v>
                </c:pt>
                <c:pt idx="6">
                  <c:v>3.7692484954451588</c:v>
                </c:pt>
                <c:pt idx="7">
                  <c:v>3.4954335288089675</c:v>
                </c:pt>
                <c:pt idx="8">
                  <c:v>3.3598495434122166</c:v>
                </c:pt>
                <c:pt idx="9">
                  <c:v>3.1039887108967146</c:v>
                </c:pt>
                <c:pt idx="10">
                  <c:v>2.4055585258843379</c:v>
                </c:pt>
                <c:pt idx="11">
                  <c:v>1.7240594537552296</c:v>
                </c:pt>
                <c:pt idx="12">
                  <c:v>1.9348784753263248</c:v>
                </c:pt>
                <c:pt idx="13">
                  <c:v>2.3014783797236702</c:v>
                </c:pt>
                <c:pt idx="14">
                  <c:v>3.3938654419858354</c:v>
                </c:pt>
                <c:pt idx="15">
                  <c:v>4.7900506880406875</c:v>
                </c:pt>
                <c:pt idx="16">
                  <c:v>5.2002748777579386</c:v>
                </c:pt>
                <c:pt idx="17">
                  <c:v>6.8656996534939001</c:v>
                </c:pt>
                <c:pt idx="18">
                  <c:v>8.6562071323612653</c:v>
                </c:pt>
                <c:pt idx="19">
                  <c:v>10.482692356407718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0-4974-A804-6714B6FDF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6781656"/>
        <c:axId val="806782640"/>
      </c:barChart>
      <c:catAx>
        <c:axId val="806781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782640"/>
        <c:crosses val="autoZero"/>
        <c:auto val="1"/>
        <c:lblAlgn val="ctr"/>
        <c:lblOffset val="100"/>
        <c:noMultiLvlLbl val="0"/>
      </c:catAx>
      <c:valAx>
        <c:axId val="80678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78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'Variogram Stat'!$AH$2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'Variogram Stat'!$AH$3:$AH$32</c:f>
              <c:numCache>
                <c:formatCode>General</c:formatCode>
                <c:ptCount val="30"/>
                <c:pt idx="0">
                  <c:v>1</c:v>
                </c:pt>
                <c:pt idx="1">
                  <c:v>0.99675802139037462</c:v>
                </c:pt>
                <c:pt idx="2">
                  <c:v>1.0419782578590218</c:v>
                </c:pt>
                <c:pt idx="3">
                  <c:v>1.2834481768590293</c:v>
                </c:pt>
                <c:pt idx="4">
                  <c:v>1.2193782576321666</c:v>
                </c:pt>
                <c:pt idx="5">
                  <c:v>1.2124594155844155</c:v>
                </c:pt>
                <c:pt idx="6">
                  <c:v>1.5762248995983932</c:v>
                </c:pt>
                <c:pt idx="7">
                  <c:v>1.2933198296024062</c:v>
                </c:pt>
                <c:pt idx="8">
                  <c:v>1.5500347765605986</c:v>
                </c:pt>
                <c:pt idx="9">
                  <c:v>1.4619451992753623</c:v>
                </c:pt>
                <c:pt idx="10">
                  <c:v>1.4003636878896655</c:v>
                </c:pt>
                <c:pt idx="11">
                  <c:v>1.7968071992110453</c:v>
                </c:pt>
                <c:pt idx="12">
                  <c:v>1.824933003504432</c:v>
                </c:pt>
                <c:pt idx="13">
                  <c:v>1.8831293140638485</c:v>
                </c:pt>
                <c:pt idx="14">
                  <c:v>1.9410451977401124</c:v>
                </c:pt>
                <c:pt idx="15">
                  <c:v>1.7795904457088665</c:v>
                </c:pt>
                <c:pt idx="16">
                  <c:v>1.9179327521793268</c:v>
                </c:pt>
                <c:pt idx="17">
                  <c:v>2.3419156184486365</c:v>
                </c:pt>
                <c:pt idx="18">
                  <c:v>2.1580709748688212</c:v>
                </c:pt>
                <c:pt idx="19">
                  <c:v>2.4451348396501462</c:v>
                </c:pt>
                <c:pt idx="20">
                  <c:v>2.610198889916743</c:v>
                </c:pt>
                <c:pt idx="21">
                  <c:v>2.5026960784313728</c:v>
                </c:pt>
                <c:pt idx="22">
                  <c:v>2.8044515793127398</c:v>
                </c:pt>
                <c:pt idx="23">
                  <c:v>3.4325803769401309</c:v>
                </c:pt>
                <c:pt idx="24">
                  <c:v>3.319773175542406</c:v>
                </c:pt>
                <c:pt idx="25">
                  <c:v>3.5804122574955897</c:v>
                </c:pt>
                <c:pt idx="26">
                  <c:v>3.1448055028463004</c:v>
                </c:pt>
                <c:pt idx="27">
                  <c:v>3.3352330942622945</c:v>
                </c:pt>
                <c:pt idx="28">
                  <c:v>2.8716666666666661</c:v>
                </c:pt>
                <c:pt idx="29">
                  <c:v>3.1750151331719132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7-4228-B76D-E5DD2EFCB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025008"/>
        <c:axId val="1966694160"/>
      </c:barChart>
      <c:catAx>
        <c:axId val="2068025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694160"/>
        <c:crosses val="autoZero"/>
        <c:auto val="1"/>
        <c:lblAlgn val="ctr"/>
        <c:lblOffset val="100"/>
        <c:noMultiLvlLbl val="0"/>
      </c:catAx>
      <c:valAx>
        <c:axId val="196669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02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121920</xdr:colOff>
      <xdr:row>6</xdr:row>
      <xdr:rowOff>121920</xdr:rowOff>
    </xdr:from>
    <xdr:to>
      <xdr:col>16</xdr:col>
      <xdr:colOff>426720</xdr:colOff>
      <xdr:row>21</xdr:row>
      <xdr:rowOff>121920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541020</xdr:colOff>
      <xdr:row>26</xdr:row>
      <xdr:rowOff>152400</xdr:rowOff>
    </xdr:from>
    <xdr:to>
      <xdr:col>17</xdr:col>
      <xdr:colOff>236220</xdr:colOff>
      <xdr:row>41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</xdr:row>
      <xdr:rowOff>152400</xdr:rowOff>
    </xdr:from>
    <xdr:to>
      <xdr:col>2</xdr:col>
      <xdr:colOff>104775</xdr:colOff>
      <xdr:row>2</xdr:row>
      <xdr:rowOff>66675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1362075" y="342900"/>
          <a:ext cx="123825" cy="1047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2</xdr:row>
      <xdr:rowOff>142875</xdr:rowOff>
    </xdr:from>
    <xdr:to>
      <xdr:col>2</xdr:col>
      <xdr:colOff>95250</xdr:colOff>
      <xdr:row>3</xdr:row>
      <xdr:rowOff>57150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352550" y="523875"/>
          <a:ext cx="123825" cy="1047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3</xdr:row>
      <xdr:rowOff>133350</xdr:rowOff>
    </xdr:from>
    <xdr:to>
      <xdr:col>2</xdr:col>
      <xdr:colOff>95250</xdr:colOff>
      <xdr:row>4</xdr:row>
      <xdr:rowOff>47625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1352550" y="704850"/>
          <a:ext cx="123825" cy="1047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567690</xdr:colOff>
      <xdr:row>1</xdr:row>
      <xdr:rowOff>129540</xdr:rowOff>
    </xdr:from>
    <xdr:to>
      <xdr:col>2</xdr:col>
      <xdr:colOff>81915</xdr:colOff>
      <xdr:row>2</xdr:row>
      <xdr:rowOff>43815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1261110" y="312420"/>
          <a:ext cx="123825" cy="9715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558165</xdr:colOff>
      <xdr:row>2</xdr:row>
      <xdr:rowOff>120015</xdr:rowOff>
    </xdr:from>
    <xdr:to>
      <xdr:col>2</xdr:col>
      <xdr:colOff>72390</xdr:colOff>
      <xdr:row>3</xdr:row>
      <xdr:rowOff>34290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251585" y="485775"/>
          <a:ext cx="123825" cy="9715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558165</xdr:colOff>
      <xdr:row>3</xdr:row>
      <xdr:rowOff>110490</xdr:rowOff>
    </xdr:from>
    <xdr:to>
      <xdr:col>2</xdr:col>
      <xdr:colOff>72390</xdr:colOff>
      <xdr:row>4</xdr:row>
      <xdr:rowOff>24765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1251585" y="659130"/>
          <a:ext cx="123825" cy="9715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401955</xdr:colOff>
      <xdr:row>15</xdr:row>
      <xdr:rowOff>121920</xdr:rowOff>
    </xdr:from>
    <xdr:to>
      <xdr:col>24</xdr:col>
      <xdr:colOff>97155</xdr:colOff>
      <xdr:row>32</xdr:row>
      <xdr:rowOff>120015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590550</xdr:colOff>
      <xdr:row>1</xdr:row>
      <xdr:rowOff>47625</xdr:rowOff>
    </xdr:from>
    <xdr:to>
      <xdr:col>20</xdr:col>
      <xdr:colOff>285750</xdr:colOff>
      <xdr:row>15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</xdr:colOff>
      <xdr:row>22</xdr:row>
      <xdr:rowOff>74295</xdr:rowOff>
    </xdr:from>
    <xdr:to>
      <xdr:col>16</xdr:col>
      <xdr:colOff>300990</xdr:colOff>
      <xdr:row>36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709610</xdr:colOff>
      <xdr:row>52</xdr:row>
      <xdr:rowOff>23812</xdr:rowOff>
    </xdr:from>
    <xdr:ext cx="118109" cy="17960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CBFA87FE-4DE7-4008-AFAF-B26F9F341FEF}"/>
                </a:ext>
              </a:extLst>
            </xdr:cNvPr>
            <xdr:cNvSpPr txBox="1"/>
          </xdr:nvSpPr>
          <xdr:spPr>
            <a:xfrm>
              <a:off x="2390770" y="9958387"/>
              <a:ext cx="118109" cy="179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CBFA87FE-4DE7-4008-AFAF-B26F9F341FEF}"/>
                </a:ext>
              </a:extLst>
            </xdr:cNvPr>
            <xdr:cNvSpPr txBox="1"/>
          </xdr:nvSpPr>
          <xdr:spPr>
            <a:xfrm>
              <a:off x="2390770" y="9958387"/>
              <a:ext cx="118109" cy="179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𝑑 ̅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2</xdr:col>
      <xdr:colOff>76200</xdr:colOff>
      <xdr:row>58</xdr:row>
      <xdr:rowOff>0</xdr:rowOff>
    </xdr:from>
    <xdr:to>
      <xdr:col>8</xdr:col>
      <xdr:colOff>556260</xdr:colOff>
      <xdr:row>73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02BBDEA-6910-48EE-AE5B-B7826ED20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752475</xdr:colOff>
      <xdr:row>57</xdr:row>
      <xdr:rowOff>119062</xdr:rowOff>
    </xdr:from>
    <xdr:to>
      <xdr:col>15</xdr:col>
      <xdr:colOff>447675</xdr:colOff>
      <xdr:row>72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90E31B-E9FC-4082-BC98-DEBF7A79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7</xdr:row>
      <xdr:rowOff>15240</xdr:rowOff>
    </xdr:from>
    <xdr:to>
      <xdr:col>22</xdr:col>
      <xdr:colOff>358140</xdr:colOff>
      <xdr:row>22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ABD5AC-ADD9-4CC7-B73A-5573CC136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5</xdr:row>
      <xdr:rowOff>128587</xdr:rowOff>
    </xdr:from>
    <xdr:to>
      <xdr:col>27</xdr:col>
      <xdr:colOff>381000</xdr:colOff>
      <xdr:row>20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9C686D-05DF-4407-AC33-70B4FBFAA8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</xdr:row>
      <xdr:rowOff>0</xdr:rowOff>
    </xdr:from>
    <xdr:to>
      <xdr:col>17</xdr:col>
      <xdr:colOff>304800</xdr:colOff>
      <xdr:row>20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735CA80-8DF8-476E-BFAC-A1CFFA71B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"/>
  <sheetViews>
    <sheetView workbookViewId="0">
      <selection activeCell="D1" sqref="D1"/>
    </sheetView>
  </sheetViews>
  <sheetFormatPr defaultRowHeight="15" x14ac:dyDescent="0.25"/>
  <cols>
    <col min="1" max="1" width="11.42578125" style="1" customWidth="1"/>
    <col min="2" max="3" width="13.28515625" style="1" customWidth="1"/>
    <col min="4" max="4" width="4" style="1" customWidth="1"/>
    <col min="5" max="5" width="11.28515625" style="1" customWidth="1"/>
    <col min="6" max="7" width="9.140625" style="1"/>
  </cols>
  <sheetData>
    <row r="1" spans="1:7" x14ac:dyDescent="0.25">
      <c r="A1" t="s">
        <v>0</v>
      </c>
      <c r="B1" s="27" t="s">
        <v>21</v>
      </c>
      <c r="C1" s="27" t="s">
        <v>22</v>
      </c>
      <c r="G1"/>
    </row>
    <row r="2" spans="1:7" x14ac:dyDescent="0.25">
      <c r="A2" s="28">
        <v>42373</v>
      </c>
      <c r="B2">
        <v>17148.939452999999</v>
      </c>
      <c r="C2">
        <v>56.046013000000002</v>
      </c>
      <c r="E2" s="1" t="s">
        <v>2</v>
      </c>
      <c r="F2" s="2">
        <f>CORREL(B2:B173,C2:C173)</f>
        <v>0.84389481949554346</v>
      </c>
      <c r="G2" s="3" t="s">
        <v>23</v>
      </c>
    </row>
    <row r="3" spans="1:7" x14ac:dyDescent="0.25">
      <c r="A3" s="28">
        <v>42374</v>
      </c>
      <c r="B3">
        <v>17158.660156000002</v>
      </c>
      <c r="C3">
        <v>56.898499999999999</v>
      </c>
      <c r="E3" s="3"/>
      <c r="G3"/>
    </row>
    <row r="4" spans="1:7" x14ac:dyDescent="0.25">
      <c r="A4" s="28">
        <v>42375</v>
      </c>
      <c r="B4">
        <v>16906.509765999999</v>
      </c>
      <c r="C4">
        <v>56.729982999999997</v>
      </c>
      <c r="E4" s="1" t="s">
        <v>3</v>
      </c>
      <c r="F4" s="4">
        <f>F2^2</f>
        <v>0.71215846637141589</v>
      </c>
      <c r="G4" s="5" t="s">
        <v>24</v>
      </c>
    </row>
    <row r="5" spans="1:7" x14ac:dyDescent="0.25">
      <c r="A5" s="28">
        <v>42376</v>
      </c>
      <c r="B5">
        <v>16514.099609000001</v>
      </c>
      <c r="C5">
        <v>56.601118</v>
      </c>
      <c r="F5" s="4">
        <f>RSQ(B2:B173,C2:C173)</f>
        <v>0.71215846637141611</v>
      </c>
      <c r="G5" s="4" t="s">
        <v>25</v>
      </c>
    </row>
    <row r="6" spans="1:7" x14ac:dyDescent="0.25">
      <c r="A6" s="28">
        <v>42377</v>
      </c>
      <c r="B6">
        <v>16346.450194999999</v>
      </c>
      <c r="C6">
        <v>55.322391000000003</v>
      </c>
      <c r="G6"/>
    </row>
    <row r="7" spans="1:7" x14ac:dyDescent="0.25">
      <c r="A7" s="28">
        <v>42380</v>
      </c>
      <c r="B7">
        <v>16398.570312</v>
      </c>
      <c r="C7">
        <v>56.779544999999999</v>
      </c>
      <c r="G7"/>
    </row>
    <row r="8" spans="1:7" x14ac:dyDescent="0.25">
      <c r="A8" s="28">
        <v>42381</v>
      </c>
      <c r="B8">
        <v>16516.220702999999</v>
      </c>
      <c r="C8">
        <v>57.076926999999998</v>
      </c>
      <c r="G8"/>
    </row>
    <row r="9" spans="1:7" x14ac:dyDescent="0.25">
      <c r="A9" s="28">
        <v>42382</v>
      </c>
      <c r="B9">
        <v>16151.410156</v>
      </c>
      <c r="C9">
        <v>55.243088</v>
      </c>
      <c r="G9"/>
    </row>
    <row r="10" spans="1:7" x14ac:dyDescent="0.25">
      <c r="A10" s="28">
        <v>42383</v>
      </c>
      <c r="B10">
        <v>16379.049805000001</v>
      </c>
      <c r="C10">
        <v>56.987712999999999</v>
      </c>
      <c r="G10"/>
    </row>
    <row r="11" spans="1:7" x14ac:dyDescent="0.25">
      <c r="A11" s="28">
        <v>42384</v>
      </c>
      <c r="B11">
        <v>15988.080078000001</v>
      </c>
      <c r="C11">
        <v>55.996450000000003</v>
      </c>
      <c r="G11"/>
    </row>
    <row r="12" spans="1:7" x14ac:dyDescent="0.25">
      <c r="A12" s="28">
        <v>42388</v>
      </c>
      <c r="B12">
        <v>16016.019531</v>
      </c>
      <c r="C12">
        <v>56.967888000000002</v>
      </c>
      <c r="G12"/>
    </row>
    <row r="13" spans="1:7" x14ac:dyDescent="0.25">
      <c r="A13" s="28">
        <v>42389</v>
      </c>
      <c r="B13">
        <v>15766.740234000001</v>
      </c>
      <c r="C13">
        <v>55.808107999999997</v>
      </c>
      <c r="G13"/>
    </row>
    <row r="14" spans="1:7" x14ac:dyDescent="0.25">
      <c r="A14" s="28">
        <v>42390</v>
      </c>
      <c r="B14">
        <v>15882.679688</v>
      </c>
      <c r="C14">
        <v>55.292650999999999</v>
      </c>
      <c r="G14"/>
    </row>
    <row r="15" spans="1:7" x14ac:dyDescent="0.25">
      <c r="A15" s="28">
        <v>42391</v>
      </c>
      <c r="B15">
        <v>16093.509765999999</v>
      </c>
      <c r="C15">
        <v>57.225614</v>
      </c>
      <c r="G15"/>
    </row>
    <row r="16" spans="1:7" x14ac:dyDescent="0.25">
      <c r="A16" s="28">
        <v>42394</v>
      </c>
      <c r="B16">
        <v>15885.219727</v>
      </c>
      <c r="C16">
        <v>56.105485999999999</v>
      </c>
      <c r="G16"/>
    </row>
    <row r="17" spans="1:3" customFormat="1" x14ac:dyDescent="0.25">
      <c r="A17" s="28">
        <v>42395</v>
      </c>
      <c r="B17">
        <v>16167.230469</v>
      </c>
      <c r="C17">
        <v>58.018624000000003</v>
      </c>
    </row>
    <row r="18" spans="1:3" customFormat="1" x14ac:dyDescent="0.25">
      <c r="A18" s="28">
        <v>42396</v>
      </c>
      <c r="B18">
        <v>15944.459961</v>
      </c>
      <c r="C18">
        <v>57.790633999999997</v>
      </c>
    </row>
    <row r="19" spans="1:3" customFormat="1" x14ac:dyDescent="0.25">
      <c r="A19" s="28">
        <v>42397</v>
      </c>
      <c r="B19">
        <v>16069.639648</v>
      </c>
      <c r="C19">
        <v>58.375478999999999</v>
      </c>
    </row>
    <row r="20" spans="1:3" customFormat="1" x14ac:dyDescent="0.25">
      <c r="A20" s="28">
        <v>42398</v>
      </c>
      <c r="B20">
        <v>16466.300781000002</v>
      </c>
      <c r="C20">
        <v>61.458308000000002</v>
      </c>
    </row>
    <row r="21" spans="1:3" customFormat="1" x14ac:dyDescent="0.25">
      <c r="A21" s="28">
        <v>42401</v>
      </c>
      <c r="B21">
        <v>16449.179688</v>
      </c>
      <c r="C21">
        <v>61.200581</v>
      </c>
    </row>
    <row r="22" spans="1:3" customFormat="1" x14ac:dyDescent="0.25">
      <c r="A22" s="28">
        <v>42402</v>
      </c>
      <c r="B22">
        <v>16153.540039</v>
      </c>
      <c r="C22">
        <v>61.775511999999999</v>
      </c>
    </row>
    <row r="23" spans="1:3" customFormat="1" x14ac:dyDescent="0.25">
      <c r="A23" s="28">
        <v>42403</v>
      </c>
      <c r="B23">
        <v>16336.660156</v>
      </c>
      <c r="C23">
        <v>61.061801000000003</v>
      </c>
    </row>
    <row r="24" spans="1:3" customFormat="1" x14ac:dyDescent="0.25">
      <c r="A24" s="28">
        <v>42404</v>
      </c>
      <c r="B24">
        <v>16416.580077999999</v>
      </c>
      <c r="C24">
        <v>59.327091000000003</v>
      </c>
    </row>
    <row r="25" spans="1:3" customFormat="1" x14ac:dyDescent="0.25">
      <c r="A25" s="28">
        <v>42405</v>
      </c>
      <c r="B25">
        <v>16204.969727</v>
      </c>
      <c r="C25">
        <v>58.881025999999999</v>
      </c>
    </row>
    <row r="26" spans="1:3" customFormat="1" x14ac:dyDescent="0.25">
      <c r="A26" s="28">
        <v>42408</v>
      </c>
      <c r="B26">
        <v>16027.049805000001</v>
      </c>
      <c r="C26">
        <v>59.683945999999999</v>
      </c>
    </row>
    <row r="27" spans="1:3" customFormat="1" x14ac:dyDescent="0.25">
      <c r="A27" s="28">
        <v>42409</v>
      </c>
      <c r="B27">
        <v>16014.379883</v>
      </c>
      <c r="C27">
        <v>60.952764999999999</v>
      </c>
    </row>
    <row r="28" spans="1:3" customFormat="1" x14ac:dyDescent="0.25">
      <c r="A28" s="28">
        <v>42410</v>
      </c>
      <c r="B28">
        <v>15914.740234000001</v>
      </c>
      <c r="C28">
        <v>60.348094000000003</v>
      </c>
    </row>
    <row r="29" spans="1:3" customFormat="1" x14ac:dyDescent="0.25">
      <c r="A29" s="28">
        <v>42411</v>
      </c>
      <c r="B29">
        <v>15660.179688</v>
      </c>
      <c r="C29">
        <v>59.446044999999998</v>
      </c>
    </row>
    <row r="30" spans="1:3" customFormat="1" x14ac:dyDescent="0.25">
      <c r="A30" s="28">
        <v>42412</v>
      </c>
      <c r="B30">
        <v>15973.839844</v>
      </c>
      <c r="C30">
        <v>60.774338</v>
      </c>
    </row>
    <row r="31" spans="1:3" customFormat="1" x14ac:dyDescent="0.25">
      <c r="A31" s="28">
        <v>42416</v>
      </c>
      <c r="B31">
        <v>16196.410156</v>
      </c>
      <c r="C31">
        <v>61.121277999999997</v>
      </c>
    </row>
    <row r="32" spans="1:3" customFormat="1" x14ac:dyDescent="0.25">
      <c r="A32" s="28">
        <v>42417</v>
      </c>
      <c r="B32">
        <v>16453.830077999999</v>
      </c>
      <c r="C32">
        <v>62.40992</v>
      </c>
    </row>
    <row r="33" spans="1:3" customFormat="1" x14ac:dyDescent="0.25">
      <c r="A33" s="28">
        <v>42418</v>
      </c>
      <c r="B33">
        <v>16413.429688</v>
      </c>
      <c r="C33">
        <v>62.330621000000001</v>
      </c>
    </row>
    <row r="34" spans="1:3" customFormat="1" x14ac:dyDescent="0.25">
      <c r="A34" s="28">
        <v>42419</v>
      </c>
      <c r="B34">
        <v>16391.990234000001</v>
      </c>
      <c r="C34">
        <v>62.380183000000002</v>
      </c>
    </row>
    <row r="35" spans="1:3" customFormat="1" x14ac:dyDescent="0.25">
      <c r="A35" s="28">
        <v>42422</v>
      </c>
      <c r="B35">
        <v>16620.660156000002</v>
      </c>
      <c r="C35">
        <v>62.994765000000001</v>
      </c>
    </row>
    <row r="36" spans="1:3" customFormat="1" x14ac:dyDescent="0.25">
      <c r="A36" s="28">
        <v>42423</v>
      </c>
      <c r="B36">
        <v>16431.779297000001</v>
      </c>
      <c r="C36">
        <v>62.588346999999999</v>
      </c>
    </row>
    <row r="37" spans="1:3" customFormat="1" x14ac:dyDescent="0.25">
      <c r="A37" s="28">
        <v>42424</v>
      </c>
      <c r="B37">
        <v>16484.990234000001</v>
      </c>
      <c r="C37">
        <v>63.103803999999997</v>
      </c>
    </row>
    <row r="38" spans="1:3" customFormat="1" x14ac:dyDescent="0.25">
      <c r="A38" s="28">
        <v>42425</v>
      </c>
      <c r="B38">
        <v>16697.289062</v>
      </c>
      <c r="C38">
        <v>63.946379999999998</v>
      </c>
    </row>
    <row r="39" spans="1:3" customFormat="1" x14ac:dyDescent="0.25">
      <c r="A39" s="28">
        <v>42426</v>
      </c>
      <c r="B39">
        <v>16639.970702999999</v>
      </c>
      <c r="C39">
        <v>63.292143000000003</v>
      </c>
    </row>
    <row r="40" spans="1:3" customFormat="1" x14ac:dyDescent="0.25">
      <c r="A40" s="28">
        <v>42429</v>
      </c>
      <c r="B40">
        <v>16516.5</v>
      </c>
      <c r="C40">
        <v>62.737037999999998</v>
      </c>
    </row>
    <row r="41" spans="1:3" customFormat="1" x14ac:dyDescent="0.25">
      <c r="A41" s="28">
        <v>42430</v>
      </c>
      <c r="B41">
        <v>16865.080077999999</v>
      </c>
      <c r="C41">
        <v>63.708472</v>
      </c>
    </row>
    <row r="42" spans="1:3" customFormat="1" x14ac:dyDescent="0.25">
      <c r="A42" s="28">
        <v>42431</v>
      </c>
      <c r="B42">
        <v>16899.320312</v>
      </c>
      <c r="C42">
        <v>63.926551000000003</v>
      </c>
    </row>
    <row r="43" spans="1:3" customFormat="1" x14ac:dyDescent="0.25">
      <c r="A43" s="28">
        <v>42432</v>
      </c>
      <c r="B43">
        <v>16943.900390999999</v>
      </c>
      <c r="C43">
        <v>64.630347</v>
      </c>
    </row>
    <row r="44" spans="1:3" customFormat="1" x14ac:dyDescent="0.25">
      <c r="A44" s="28">
        <v>42433</v>
      </c>
      <c r="B44">
        <v>17006.769531000002</v>
      </c>
      <c r="C44">
        <v>64.372624000000002</v>
      </c>
    </row>
    <row r="45" spans="1:3" customFormat="1" x14ac:dyDescent="0.25">
      <c r="A45" s="28">
        <v>42436</v>
      </c>
      <c r="B45">
        <v>17073.949218999998</v>
      </c>
      <c r="C45">
        <v>63.678735000000003</v>
      </c>
    </row>
    <row r="46" spans="1:3" customFormat="1" x14ac:dyDescent="0.25">
      <c r="A46" s="28">
        <v>42437</v>
      </c>
      <c r="B46">
        <v>16964.099609000001</v>
      </c>
      <c r="C46">
        <v>64.303235999999998</v>
      </c>
    </row>
    <row r="47" spans="1:3" customFormat="1" x14ac:dyDescent="0.25">
      <c r="A47" s="28">
        <v>42438</v>
      </c>
      <c r="B47">
        <v>17000.359375</v>
      </c>
      <c r="C47">
        <v>64.798867000000001</v>
      </c>
    </row>
    <row r="48" spans="1:3" customFormat="1" x14ac:dyDescent="0.25">
      <c r="A48" s="28">
        <v>42439</v>
      </c>
      <c r="B48">
        <v>16995.130859000001</v>
      </c>
      <c r="C48">
        <v>64.649604999999994</v>
      </c>
    </row>
    <row r="49" spans="1:3" customFormat="1" x14ac:dyDescent="0.25">
      <c r="A49" s="28">
        <v>42440</v>
      </c>
      <c r="B49">
        <v>17213.310547000001</v>
      </c>
      <c r="C49">
        <v>65.654625999999993</v>
      </c>
    </row>
    <row r="50" spans="1:3" customFormat="1" x14ac:dyDescent="0.25">
      <c r="A50" s="28">
        <v>42443</v>
      </c>
      <c r="B50">
        <v>17229.130859000001</v>
      </c>
      <c r="C50">
        <v>66.500433000000001</v>
      </c>
    </row>
    <row r="51" spans="1:3" customFormat="1" x14ac:dyDescent="0.25">
      <c r="A51" s="28">
        <v>42444</v>
      </c>
      <c r="B51">
        <v>17251.529297000001</v>
      </c>
      <c r="C51">
        <v>66.709396999999996</v>
      </c>
    </row>
    <row r="52" spans="1:3" customFormat="1" x14ac:dyDescent="0.25">
      <c r="A52" s="28">
        <v>42445</v>
      </c>
      <c r="B52">
        <v>17325.759765999999</v>
      </c>
      <c r="C52">
        <v>66.281516999999994</v>
      </c>
    </row>
    <row r="53" spans="1:3" customFormat="1" x14ac:dyDescent="0.25">
      <c r="A53" s="28">
        <v>42446</v>
      </c>
      <c r="B53">
        <v>17481.490234000001</v>
      </c>
      <c r="C53">
        <v>65.525262999999995</v>
      </c>
    </row>
    <row r="54" spans="1:3" customFormat="1" x14ac:dyDescent="0.25">
      <c r="A54" s="28">
        <v>42447</v>
      </c>
      <c r="B54">
        <v>17602.300781000002</v>
      </c>
      <c r="C54">
        <v>64.191873999999999</v>
      </c>
    </row>
    <row r="55" spans="1:3" customFormat="1" x14ac:dyDescent="0.25">
      <c r="A55" s="28">
        <v>42450</v>
      </c>
      <c r="B55">
        <v>17623.869140999999</v>
      </c>
      <c r="C55">
        <v>63.953052</v>
      </c>
    </row>
    <row r="56" spans="1:3" customFormat="1" x14ac:dyDescent="0.25">
      <c r="A56" s="28">
        <v>42451</v>
      </c>
      <c r="B56">
        <v>17582.570312</v>
      </c>
      <c r="C56">
        <v>65.097382999999994</v>
      </c>
    </row>
    <row r="57" spans="1:3" customFormat="1" x14ac:dyDescent="0.25">
      <c r="A57" s="28">
        <v>42452</v>
      </c>
      <c r="B57">
        <v>17502.589843999998</v>
      </c>
      <c r="C57">
        <v>65.316299000000001</v>
      </c>
    </row>
    <row r="58" spans="1:3" customFormat="1" x14ac:dyDescent="0.25">
      <c r="A58" s="28">
        <v>42453</v>
      </c>
      <c r="B58">
        <v>17515.730468999998</v>
      </c>
      <c r="C58">
        <v>63.704284999999999</v>
      </c>
    </row>
    <row r="59" spans="1:3" customFormat="1" x14ac:dyDescent="0.25">
      <c r="A59" s="28">
        <v>42457</v>
      </c>
      <c r="B59">
        <v>17535.390625</v>
      </c>
      <c r="C59">
        <v>64.361034000000004</v>
      </c>
    </row>
    <row r="60" spans="1:3" customFormat="1" x14ac:dyDescent="0.25">
      <c r="A60" s="28">
        <v>42458</v>
      </c>
      <c r="B60">
        <v>17633.109375</v>
      </c>
      <c r="C60">
        <v>65.246645000000001</v>
      </c>
    </row>
    <row r="61" spans="1:3" customFormat="1" x14ac:dyDescent="0.25">
      <c r="A61" s="28">
        <v>42459</v>
      </c>
      <c r="B61">
        <v>17716.660156000002</v>
      </c>
      <c r="C61">
        <v>64.848616000000007</v>
      </c>
    </row>
    <row r="62" spans="1:3" customFormat="1" x14ac:dyDescent="0.25">
      <c r="A62" s="28">
        <v>42460</v>
      </c>
      <c r="B62">
        <v>17685.089843999998</v>
      </c>
      <c r="C62">
        <v>66.052648000000005</v>
      </c>
    </row>
    <row r="63" spans="1:3" customFormat="1" x14ac:dyDescent="0.25">
      <c r="A63" s="28">
        <v>42461</v>
      </c>
      <c r="B63">
        <v>17792.75</v>
      </c>
      <c r="C63">
        <v>65.764077</v>
      </c>
    </row>
    <row r="64" spans="1:3" customFormat="1" x14ac:dyDescent="0.25">
      <c r="A64" s="28">
        <v>42464</v>
      </c>
      <c r="B64">
        <v>17737</v>
      </c>
      <c r="C64">
        <v>65.226746000000006</v>
      </c>
    </row>
    <row r="65" spans="1:3" customFormat="1" x14ac:dyDescent="0.25">
      <c r="A65" s="28">
        <v>42465</v>
      </c>
      <c r="B65">
        <v>17603.320312</v>
      </c>
      <c r="C65">
        <v>64.659558000000004</v>
      </c>
    </row>
    <row r="66" spans="1:3" customFormat="1" x14ac:dyDescent="0.25">
      <c r="A66" s="28">
        <v>42466</v>
      </c>
      <c r="B66">
        <v>17716.050781000002</v>
      </c>
      <c r="C66">
        <v>64.629699000000002</v>
      </c>
    </row>
    <row r="67" spans="1:3" customFormat="1" x14ac:dyDescent="0.25">
      <c r="A67" s="28">
        <v>42467</v>
      </c>
      <c r="B67">
        <v>17541.960938</v>
      </c>
      <c r="C67">
        <v>63.943106999999998</v>
      </c>
    </row>
    <row r="68" spans="1:3" customFormat="1" x14ac:dyDescent="0.25">
      <c r="A68" s="28">
        <v>42468</v>
      </c>
      <c r="B68">
        <v>17576.960938</v>
      </c>
      <c r="C68">
        <v>63.336114999999999</v>
      </c>
    </row>
    <row r="69" spans="1:3" customFormat="1" x14ac:dyDescent="0.25">
      <c r="A69" s="28">
        <v>42471</v>
      </c>
      <c r="B69">
        <v>17556.410156000002</v>
      </c>
      <c r="C69">
        <v>63.963005000000003</v>
      </c>
    </row>
    <row r="70" spans="1:3" customFormat="1" x14ac:dyDescent="0.25">
      <c r="A70" s="28">
        <v>42472</v>
      </c>
      <c r="B70">
        <v>17721.25</v>
      </c>
      <c r="C70">
        <v>62.83858</v>
      </c>
    </row>
    <row r="71" spans="1:3" customFormat="1" x14ac:dyDescent="0.25">
      <c r="A71" s="28">
        <v>42473</v>
      </c>
      <c r="B71">
        <v>17908.279297000001</v>
      </c>
      <c r="C71">
        <v>63.634635000000003</v>
      </c>
    </row>
    <row r="72" spans="1:3" customFormat="1" x14ac:dyDescent="0.25">
      <c r="A72" s="28">
        <v>42474</v>
      </c>
      <c r="B72">
        <v>17926.429688</v>
      </c>
      <c r="C72">
        <v>63.356012999999997</v>
      </c>
    </row>
    <row r="73" spans="1:3" customFormat="1" x14ac:dyDescent="0.25">
      <c r="A73" s="28">
        <v>42475</v>
      </c>
      <c r="B73">
        <v>17897.460938</v>
      </c>
      <c r="C73">
        <v>64.122219999999999</v>
      </c>
    </row>
    <row r="74" spans="1:3" customFormat="1" x14ac:dyDescent="0.25">
      <c r="A74" s="28">
        <v>42478</v>
      </c>
      <c r="B74">
        <v>18004.160156000002</v>
      </c>
      <c r="C74">
        <v>63.823695999999998</v>
      </c>
    </row>
    <row r="75" spans="1:3" customFormat="1" x14ac:dyDescent="0.25">
      <c r="A75" s="28">
        <v>42479</v>
      </c>
      <c r="B75">
        <v>18053.599609000001</v>
      </c>
      <c r="C75">
        <v>63.853546999999999</v>
      </c>
    </row>
    <row r="76" spans="1:3" customFormat="1" x14ac:dyDescent="0.25">
      <c r="A76" s="28">
        <v>42480</v>
      </c>
      <c r="B76">
        <v>18096.269531000002</v>
      </c>
      <c r="C76">
        <v>63.813743000000002</v>
      </c>
    </row>
    <row r="77" spans="1:3" customFormat="1" x14ac:dyDescent="0.25">
      <c r="A77" s="28">
        <v>42481</v>
      </c>
      <c r="B77">
        <v>17982.519531000002</v>
      </c>
      <c r="C77">
        <v>63.495325999999999</v>
      </c>
    </row>
    <row r="78" spans="1:3" customFormat="1" x14ac:dyDescent="0.25">
      <c r="A78" s="28">
        <v>42482</v>
      </c>
      <c r="B78">
        <v>18003.75</v>
      </c>
      <c r="C78">
        <v>63.674438000000002</v>
      </c>
    </row>
    <row r="79" spans="1:3" customFormat="1" x14ac:dyDescent="0.25">
      <c r="A79" s="28">
        <v>42485</v>
      </c>
      <c r="B79">
        <v>17977.240234000001</v>
      </c>
      <c r="C79">
        <v>63.853546999999999</v>
      </c>
    </row>
    <row r="80" spans="1:3" customFormat="1" x14ac:dyDescent="0.25">
      <c r="A80" s="28">
        <v>42486</v>
      </c>
      <c r="B80">
        <v>17990.320312</v>
      </c>
      <c r="C80">
        <v>64.092369000000005</v>
      </c>
    </row>
    <row r="81" spans="1:3" customFormat="1" x14ac:dyDescent="0.25">
      <c r="A81" s="28">
        <v>42487</v>
      </c>
      <c r="B81">
        <v>18041.550781000002</v>
      </c>
      <c r="C81">
        <v>63.813743000000002</v>
      </c>
    </row>
    <row r="82" spans="1:3" customFormat="1" x14ac:dyDescent="0.25">
      <c r="A82" s="28">
        <v>42488</v>
      </c>
      <c r="B82">
        <v>17830.759765999999</v>
      </c>
      <c r="C82">
        <v>62.55001</v>
      </c>
    </row>
    <row r="83" spans="1:3" customFormat="1" x14ac:dyDescent="0.25">
      <c r="A83" s="28">
        <v>42489</v>
      </c>
      <c r="B83">
        <v>17773.640625</v>
      </c>
      <c r="C83">
        <v>61.405678999999999</v>
      </c>
    </row>
    <row r="84" spans="1:3" customFormat="1" x14ac:dyDescent="0.25">
      <c r="A84" s="28">
        <v>42492</v>
      </c>
      <c r="B84">
        <v>17891.160156000002</v>
      </c>
      <c r="C84">
        <v>62.699268000000004</v>
      </c>
    </row>
    <row r="85" spans="1:3" customFormat="1" x14ac:dyDescent="0.25">
      <c r="A85" s="28">
        <v>42493</v>
      </c>
      <c r="B85">
        <v>17750.910156000002</v>
      </c>
      <c r="C85">
        <v>61.962918999999999</v>
      </c>
    </row>
    <row r="86" spans="1:3" customFormat="1" x14ac:dyDescent="0.25">
      <c r="A86" s="28">
        <v>42494</v>
      </c>
      <c r="B86">
        <v>17651.259765999999</v>
      </c>
      <c r="C86">
        <v>62.271391999999999</v>
      </c>
    </row>
    <row r="87" spans="1:3" customFormat="1" x14ac:dyDescent="0.25">
      <c r="A87" s="28">
        <v>42495</v>
      </c>
      <c r="B87">
        <v>17660.710938</v>
      </c>
      <c r="C87">
        <v>62.888333000000003</v>
      </c>
    </row>
    <row r="88" spans="1:3" customFormat="1" x14ac:dyDescent="0.25">
      <c r="A88" s="28">
        <v>42496</v>
      </c>
      <c r="B88">
        <v>17740.630859000001</v>
      </c>
      <c r="C88">
        <v>63.714238000000002</v>
      </c>
    </row>
    <row r="89" spans="1:3" customFormat="1" x14ac:dyDescent="0.25">
      <c r="A89" s="28">
        <v>42499</v>
      </c>
      <c r="B89">
        <v>17705.910156000002</v>
      </c>
      <c r="C89">
        <v>64.181921000000003</v>
      </c>
    </row>
    <row r="90" spans="1:3" customFormat="1" x14ac:dyDescent="0.25">
      <c r="A90" s="28">
        <v>42500</v>
      </c>
      <c r="B90">
        <v>17928.349609000001</v>
      </c>
      <c r="C90">
        <v>64.271473999999998</v>
      </c>
    </row>
    <row r="91" spans="1:3" customFormat="1" x14ac:dyDescent="0.25">
      <c r="A91" s="28">
        <v>42501</v>
      </c>
      <c r="B91">
        <v>17711.119140999999</v>
      </c>
      <c r="C91">
        <v>63.306260000000002</v>
      </c>
    </row>
    <row r="92" spans="1:3" customFormat="1" x14ac:dyDescent="0.25">
      <c r="A92" s="28">
        <v>42502</v>
      </c>
      <c r="B92">
        <v>17720.5</v>
      </c>
      <c r="C92">
        <v>63.863500000000002</v>
      </c>
    </row>
    <row r="93" spans="1:3" customFormat="1" x14ac:dyDescent="0.25">
      <c r="A93" s="28">
        <v>42503</v>
      </c>
      <c r="B93">
        <v>17535.320312</v>
      </c>
      <c r="C93">
        <v>63.365966</v>
      </c>
    </row>
    <row r="94" spans="1:3" customFormat="1" x14ac:dyDescent="0.25">
      <c r="A94" s="28">
        <v>42506</v>
      </c>
      <c r="B94">
        <v>17710.710938</v>
      </c>
      <c r="C94">
        <v>63.415717999999998</v>
      </c>
    </row>
    <row r="95" spans="1:3" customFormat="1" x14ac:dyDescent="0.25">
      <c r="A95" s="28">
        <v>42507</v>
      </c>
      <c r="B95">
        <v>17529.980468999998</v>
      </c>
      <c r="C95">
        <v>62.221634999999999</v>
      </c>
    </row>
    <row r="96" spans="1:3" customFormat="1" x14ac:dyDescent="0.25">
      <c r="A96" s="28">
        <v>42508</v>
      </c>
      <c r="B96">
        <v>17526.619140999999</v>
      </c>
      <c r="C96">
        <v>62.739071000000003</v>
      </c>
    </row>
    <row r="97" spans="1:3" customFormat="1" x14ac:dyDescent="0.25">
      <c r="A97" s="28">
        <v>42509</v>
      </c>
      <c r="B97">
        <v>17435.400390999999</v>
      </c>
      <c r="C97">
        <v>62.729121999999997</v>
      </c>
    </row>
    <row r="98" spans="1:3" customFormat="1" x14ac:dyDescent="0.25">
      <c r="A98" s="28">
        <v>42510</v>
      </c>
      <c r="B98">
        <v>17500.939452999999</v>
      </c>
      <c r="C98">
        <v>63.306260000000002</v>
      </c>
    </row>
    <row r="99" spans="1:3" customFormat="1" x14ac:dyDescent="0.25">
      <c r="A99" s="28">
        <v>42513</v>
      </c>
      <c r="B99">
        <v>17492.929688</v>
      </c>
      <c r="C99">
        <v>63.256506999999999</v>
      </c>
    </row>
    <row r="100" spans="1:3" customFormat="1" x14ac:dyDescent="0.25">
      <c r="A100" s="28">
        <v>42514</v>
      </c>
      <c r="B100">
        <v>17706.050781000002</v>
      </c>
      <c r="C100">
        <v>65.296401000000003</v>
      </c>
    </row>
    <row r="101" spans="1:3" customFormat="1" x14ac:dyDescent="0.25">
      <c r="A101" s="28">
        <v>42515</v>
      </c>
      <c r="B101">
        <v>17851.509765999999</v>
      </c>
      <c r="C101">
        <v>65.176990000000004</v>
      </c>
    </row>
    <row r="102" spans="1:3" customFormat="1" x14ac:dyDescent="0.25">
      <c r="A102" s="28">
        <v>42516</v>
      </c>
      <c r="B102">
        <v>17828.289062</v>
      </c>
      <c r="C102">
        <v>64.699354</v>
      </c>
    </row>
    <row r="103" spans="1:3" customFormat="1" x14ac:dyDescent="0.25">
      <c r="A103" s="28">
        <v>42517</v>
      </c>
      <c r="B103">
        <v>17873.220702999999</v>
      </c>
      <c r="C103">
        <v>65.346149999999994</v>
      </c>
    </row>
    <row r="104" spans="1:3" x14ac:dyDescent="0.25">
      <c r="A104" s="28">
        <v>42521</v>
      </c>
      <c r="B104">
        <v>17787.199218999998</v>
      </c>
      <c r="C104">
        <v>65.684477000000001</v>
      </c>
    </row>
    <row r="105" spans="1:3" x14ac:dyDescent="0.25">
      <c r="A105" s="28">
        <v>42522</v>
      </c>
      <c r="B105">
        <v>17789.669922000001</v>
      </c>
      <c r="C105">
        <v>65.276494999999997</v>
      </c>
    </row>
    <row r="106" spans="1:3" x14ac:dyDescent="0.25">
      <c r="A106" s="28">
        <v>42523</v>
      </c>
      <c r="B106">
        <v>17838.560547000001</v>
      </c>
      <c r="C106">
        <v>64.828717999999995</v>
      </c>
    </row>
    <row r="107" spans="1:3" x14ac:dyDescent="0.25">
      <c r="A107" s="28">
        <v>42524</v>
      </c>
      <c r="B107">
        <v>17807.060547000001</v>
      </c>
      <c r="C107">
        <v>64.749110000000002</v>
      </c>
    </row>
    <row r="108" spans="1:3" x14ac:dyDescent="0.25">
      <c r="A108" s="28">
        <v>42527</v>
      </c>
      <c r="B108">
        <v>17920.330077999999</v>
      </c>
      <c r="C108">
        <v>64.808812000000003</v>
      </c>
    </row>
    <row r="109" spans="1:3" x14ac:dyDescent="0.25">
      <c r="A109" s="28">
        <v>42528</v>
      </c>
      <c r="B109">
        <v>17938.279297000001</v>
      </c>
      <c r="C109">
        <v>64.569997999999998</v>
      </c>
    </row>
    <row r="110" spans="1:3" x14ac:dyDescent="0.25">
      <c r="A110" s="28">
        <v>42529</v>
      </c>
      <c r="B110">
        <v>18005.050781000002</v>
      </c>
      <c r="C110">
        <v>65.220000999999996</v>
      </c>
    </row>
    <row r="111" spans="1:3" x14ac:dyDescent="0.25">
      <c r="A111" s="28">
        <v>42530</v>
      </c>
      <c r="B111">
        <v>17985.189452999999</v>
      </c>
      <c r="C111">
        <v>65.660004000000001</v>
      </c>
    </row>
    <row r="112" spans="1:3" x14ac:dyDescent="0.25">
      <c r="A112" s="28">
        <v>42531</v>
      </c>
      <c r="B112">
        <v>17865.339843999998</v>
      </c>
      <c r="C112">
        <v>65.580001999999993</v>
      </c>
    </row>
    <row r="113" spans="1:3" x14ac:dyDescent="0.25">
      <c r="A113" s="28">
        <v>42534</v>
      </c>
      <c r="B113">
        <v>17732.480468999998</v>
      </c>
      <c r="C113">
        <v>65.110000999999997</v>
      </c>
    </row>
    <row r="114" spans="1:3" x14ac:dyDescent="0.25">
      <c r="A114" s="28">
        <v>42535</v>
      </c>
      <c r="B114">
        <v>17674.820312</v>
      </c>
      <c r="C114">
        <v>64.889999000000003</v>
      </c>
    </row>
    <row r="115" spans="1:3" x14ac:dyDescent="0.25">
      <c r="A115" s="28">
        <v>42536</v>
      </c>
      <c r="B115">
        <v>17640.169922000001</v>
      </c>
      <c r="C115">
        <v>64.800003000000004</v>
      </c>
    </row>
    <row r="116" spans="1:3" x14ac:dyDescent="0.25">
      <c r="A116" s="28">
        <v>42537</v>
      </c>
      <c r="B116">
        <v>17733.099609000001</v>
      </c>
      <c r="C116">
        <v>64.889999000000003</v>
      </c>
    </row>
    <row r="117" spans="1:3" x14ac:dyDescent="0.25">
      <c r="A117" s="28">
        <v>42538</v>
      </c>
      <c r="B117">
        <v>17675.160156000002</v>
      </c>
      <c r="C117">
        <v>63.880001</v>
      </c>
    </row>
    <row r="118" spans="1:3" x14ac:dyDescent="0.25">
      <c r="A118" s="28">
        <v>42541</v>
      </c>
      <c r="B118">
        <v>17804.869140999999</v>
      </c>
      <c r="C118">
        <v>63.09</v>
      </c>
    </row>
    <row r="119" spans="1:3" x14ac:dyDescent="0.25">
      <c r="A119" s="28">
        <v>42542</v>
      </c>
      <c r="B119">
        <v>17829.730468999998</v>
      </c>
      <c r="C119">
        <v>62.970001000000003</v>
      </c>
    </row>
    <row r="120" spans="1:3" x14ac:dyDescent="0.25">
      <c r="A120" s="28">
        <v>42543</v>
      </c>
      <c r="B120">
        <v>17780.830077999999</v>
      </c>
      <c r="C120">
        <v>63.09</v>
      </c>
    </row>
    <row r="121" spans="1:3" x14ac:dyDescent="0.25">
      <c r="A121" s="28">
        <v>42544</v>
      </c>
      <c r="B121">
        <v>18011.070312</v>
      </c>
      <c r="C121">
        <v>64.410004000000001</v>
      </c>
    </row>
    <row r="122" spans="1:3" x14ac:dyDescent="0.25">
      <c r="A122" s="28">
        <v>42545</v>
      </c>
      <c r="B122">
        <v>17400.75</v>
      </c>
      <c r="C122">
        <v>63</v>
      </c>
    </row>
    <row r="123" spans="1:3" x14ac:dyDescent="0.25">
      <c r="A123" s="28">
        <v>42548</v>
      </c>
      <c r="B123">
        <v>17140.240234000001</v>
      </c>
      <c r="C123">
        <v>61.43</v>
      </c>
    </row>
    <row r="124" spans="1:3" x14ac:dyDescent="0.25">
      <c r="A124" s="28">
        <v>42549</v>
      </c>
      <c r="B124">
        <v>17409.720702999999</v>
      </c>
      <c r="C124">
        <v>62.599997999999999</v>
      </c>
    </row>
    <row r="125" spans="1:3" x14ac:dyDescent="0.25">
      <c r="A125" s="28">
        <v>42550</v>
      </c>
      <c r="B125">
        <v>17694.679688</v>
      </c>
      <c r="C125">
        <v>64.089995999999999</v>
      </c>
    </row>
    <row r="126" spans="1:3" x14ac:dyDescent="0.25">
      <c r="A126" s="28">
        <v>42551</v>
      </c>
      <c r="B126">
        <v>17929.990234000001</v>
      </c>
      <c r="C126">
        <v>64.669998000000007</v>
      </c>
    </row>
    <row r="127" spans="1:3" x14ac:dyDescent="0.25">
      <c r="A127" s="28">
        <v>42552</v>
      </c>
      <c r="B127">
        <v>17949.369140999999</v>
      </c>
      <c r="C127">
        <v>64.769997000000004</v>
      </c>
    </row>
    <row r="128" spans="1:3" x14ac:dyDescent="0.25">
      <c r="A128" s="28">
        <v>42556</v>
      </c>
      <c r="B128">
        <v>17840.619140999999</v>
      </c>
      <c r="C128">
        <v>64.589995999999999</v>
      </c>
    </row>
    <row r="129" spans="1:3" x14ac:dyDescent="0.25">
      <c r="A129" s="28">
        <v>42557</v>
      </c>
      <c r="B129">
        <v>17918.619140999999</v>
      </c>
      <c r="C129">
        <v>64.739998</v>
      </c>
    </row>
    <row r="130" spans="1:3" x14ac:dyDescent="0.25">
      <c r="A130" s="28">
        <v>42558</v>
      </c>
      <c r="B130">
        <v>17895.880859000001</v>
      </c>
      <c r="C130">
        <v>64.919998000000007</v>
      </c>
    </row>
    <row r="131" spans="1:3" x14ac:dyDescent="0.25">
      <c r="A131" s="28">
        <v>42559</v>
      </c>
      <c r="B131">
        <v>18146.740234000001</v>
      </c>
      <c r="C131">
        <v>65.879997000000003</v>
      </c>
    </row>
    <row r="132" spans="1:3" x14ac:dyDescent="0.25">
      <c r="A132" s="28">
        <v>42562</v>
      </c>
      <c r="B132">
        <v>18226.929688</v>
      </c>
      <c r="C132">
        <v>66.430000000000007</v>
      </c>
    </row>
    <row r="133" spans="1:3" x14ac:dyDescent="0.25">
      <c r="A133" s="28">
        <v>42563</v>
      </c>
      <c r="B133">
        <v>18347.669922000001</v>
      </c>
      <c r="C133">
        <v>67.309997999999993</v>
      </c>
    </row>
    <row r="134" spans="1:3" x14ac:dyDescent="0.25">
      <c r="A134" s="28">
        <v>42564</v>
      </c>
      <c r="B134">
        <v>18372.119140999999</v>
      </c>
      <c r="C134">
        <v>67.169998000000007</v>
      </c>
    </row>
    <row r="135" spans="1:3" x14ac:dyDescent="0.25">
      <c r="A135" s="28">
        <v>42565</v>
      </c>
      <c r="B135">
        <v>18506.410156000002</v>
      </c>
      <c r="C135">
        <v>67.370002999999997</v>
      </c>
    </row>
    <row r="136" spans="1:3" x14ac:dyDescent="0.25">
      <c r="A136" s="28">
        <v>42566</v>
      </c>
      <c r="B136">
        <v>18516.550781000002</v>
      </c>
      <c r="C136">
        <v>67.510002</v>
      </c>
    </row>
    <row r="137" spans="1:3" x14ac:dyDescent="0.25">
      <c r="A137" s="28">
        <v>42569</v>
      </c>
      <c r="B137">
        <v>18533.050781000002</v>
      </c>
      <c r="C137">
        <v>67.599997999999999</v>
      </c>
    </row>
    <row r="138" spans="1:3" x14ac:dyDescent="0.25">
      <c r="A138" s="28">
        <v>42570</v>
      </c>
      <c r="B138">
        <v>18559.009765999999</v>
      </c>
      <c r="C138">
        <v>68.069999999999993</v>
      </c>
    </row>
    <row r="139" spans="1:3" x14ac:dyDescent="0.25">
      <c r="A139" s="28">
        <v>42571</v>
      </c>
      <c r="B139">
        <v>18595.029297000001</v>
      </c>
      <c r="C139">
        <v>67.739998</v>
      </c>
    </row>
    <row r="140" spans="1:3" x14ac:dyDescent="0.25">
      <c r="A140" s="28">
        <v>42572</v>
      </c>
      <c r="B140">
        <v>18517.230468999998</v>
      </c>
      <c r="C140">
        <v>67.370002999999997</v>
      </c>
    </row>
    <row r="141" spans="1:3" x14ac:dyDescent="0.25">
      <c r="A141" s="28">
        <v>42573</v>
      </c>
      <c r="B141">
        <v>18570.849609000001</v>
      </c>
      <c r="C141">
        <v>67.790001000000004</v>
      </c>
    </row>
    <row r="142" spans="1:3" x14ac:dyDescent="0.25">
      <c r="A142" s="28">
        <v>42576</v>
      </c>
      <c r="B142">
        <v>18493.060547000001</v>
      </c>
      <c r="C142">
        <v>68.440002000000007</v>
      </c>
    </row>
    <row r="143" spans="1:3" x14ac:dyDescent="0.25">
      <c r="A143" s="28">
        <v>42577</v>
      </c>
      <c r="B143">
        <v>18473.75</v>
      </c>
      <c r="C143">
        <v>68.5</v>
      </c>
    </row>
    <row r="144" spans="1:3" x14ac:dyDescent="0.25">
      <c r="A144" s="28">
        <v>42578</v>
      </c>
      <c r="B144">
        <v>18472.169922000001</v>
      </c>
      <c r="C144">
        <v>70.839995999999999</v>
      </c>
    </row>
    <row r="145" spans="1:3" x14ac:dyDescent="0.25">
      <c r="A145" s="28">
        <v>42579</v>
      </c>
      <c r="B145">
        <v>18456.349609000001</v>
      </c>
      <c r="C145">
        <v>70.870002999999997</v>
      </c>
    </row>
    <row r="146" spans="1:3" x14ac:dyDescent="0.25">
      <c r="A146" s="28">
        <v>42580</v>
      </c>
      <c r="B146">
        <v>18432.240234000001</v>
      </c>
      <c r="C146">
        <v>70.760002</v>
      </c>
    </row>
    <row r="147" spans="1:3" x14ac:dyDescent="0.25">
      <c r="A147" s="28">
        <v>42583</v>
      </c>
      <c r="B147">
        <v>18404.509765999999</v>
      </c>
      <c r="C147">
        <v>71.419998000000007</v>
      </c>
    </row>
    <row r="148" spans="1:3" x14ac:dyDescent="0.25">
      <c r="A148" s="28">
        <v>42584</v>
      </c>
      <c r="B148">
        <v>18313.769531000002</v>
      </c>
      <c r="C148">
        <v>71.199996999999996</v>
      </c>
    </row>
    <row r="149" spans="1:3" x14ac:dyDescent="0.25">
      <c r="A149" s="28">
        <v>42585</v>
      </c>
      <c r="B149">
        <v>18355</v>
      </c>
      <c r="C149">
        <v>71.529999000000004</v>
      </c>
    </row>
    <row r="150" spans="1:3" x14ac:dyDescent="0.25">
      <c r="A150" s="28">
        <v>42586</v>
      </c>
      <c r="B150">
        <v>18352.050781000002</v>
      </c>
      <c r="C150">
        <v>71.430000000000007</v>
      </c>
    </row>
    <row r="151" spans="1:3" x14ac:dyDescent="0.25">
      <c r="A151" s="28">
        <v>42587</v>
      </c>
      <c r="B151">
        <v>18543.529297000001</v>
      </c>
      <c r="C151">
        <v>71.180000000000007</v>
      </c>
    </row>
    <row r="152" spans="1:3" x14ac:dyDescent="0.25">
      <c r="A152" s="28">
        <v>42590</v>
      </c>
      <c r="B152">
        <v>18529.289062</v>
      </c>
      <c r="C152">
        <v>70.5</v>
      </c>
    </row>
    <row r="153" spans="1:3" x14ac:dyDescent="0.25">
      <c r="A153" s="28">
        <v>42591</v>
      </c>
      <c r="B153">
        <v>18533.050781000002</v>
      </c>
      <c r="C153">
        <v>70.230002999999996</v>
      </c>
    </row>
    <row r="154" spans="1:3" x14ac:dyDescent="0.25">
      <c r="A154" s="28">
        <v>42592</v>
      </c>
      <c r="B154">
        <v>18495.660156000002</v>
      </c>
      <c r="C154">
        <v>70.319999999999993</v>
      </c>
    </row>
    <row r="155" spans="1:3" x14ac:dyDescent="0.25">
      <c r="A155" s="28">
        <v>42593</v>
      </c>
      <c r="B155">
        <v>18613.519531000002</v>
      </c>
      <c r="C155">
        <v>70.029999000000004</v>
      </c>
    </row>
    <row r="156" spans="1:3" x14ac:dyDescent="0.25">
      <c r="A156" s="28">
        <v>42594</v>
      </c>
      <c r="B156">
        <v>18576.470702999999</v>
      </c>
      <c r="C156">
        <v>70.150002000000001</v>
      </c>
    </row>
    <row r="157" spans="1:3" x14ac:dyDescent="0.25">
      <c r="A157" s="28">
        <v>42597</v>
      </c>
      <c r="B157">
        <v>18636.050781000002</v>
      </c>
      <c r="C157">
        <v>70.089995999999999</v>
      </c>
    </row>
    <row r="158" spans="1:3" x14ac:dyDescent="0.25">
      <c r="A158" s="28">
        <v>42598</v>
      </c>
      <c r="B158">
        <v>18552.019531000002</v>
      </c>
      <c r="C158">
        <v>69.279999000000004</v>
      </c>
    </row>
    <row r="159" spans="1:3" x14ac:dyDescent="0.25">
      <c r="A159" s="28">
        <v>42599</v>
      </c>
      <c r="B159">
        <v>18573.939452999999</v>
      </c>
      <c r="C159">
        <v>70.209998999999996</v>
      </c>
    </row>
    <row r="160" spans="1:3" x14ac:dyDescent="0.25">
      <c r="A160" s="28">
        <v>42600</v>
      </c>
      <c r="B160">
        <v>18597.699218999998</v>
      </c>
      <c r="C160">
        <v>70.319999999999993</v>
      </c>
    </row>
    <row r="161" spans="1:3" x14ac:dyDescent="0.25">
      <c r="A161" s="28">
        <v>42601</v>
      </c>
      <c r="B161">
        <v>18552.570312</v>
      </c>
      <c r="C161">
        <v>70.440002000000007</v>
      </c>
    </row>
    <row r="162" spans="1:3" x14ac:dyDescent="0.25">
      <c r="A162" s="28">
        <v>42604</v>
      </c>
      <c r="B162">
        <v>18529.419922000001</v>
      </c>
      <c r="C162">
        <v>70.480002999999996</v>
      </c>
    </row>
    <row r="163" spans="1:3" x14ac:dyDescent="0.25">
      <c r="A163" s="28">
        <v>42605</v>
      </c>
      <c r="B163">
        <v>18547.300781000002</v>
      </c>
      <c r="C163">
        <v>70.559997999999993</v>
      </c>
    </row>
    <row r="164" spans="1:3" x14ac:dyDescent="0.25">
      <c r="A164" s="28">
        <v>42606</v>
      </c>
      <c r="B164">
        <v>18481.480468999998</v>
      </c>
      <c r="C164">
        <v>70.279999000000004</v>
      </c>
    </row>
    <row r="165" spans="1:3" x14ac:dyDescent="0.25">
      <c r="A165" s="28">
        <v>42607</v>
      </c>
      <c r="B165">
        <v>18448.410156000002</v>
      </c>
      <c r="C165">
        <v>70.620002999999997</v>
      </c>
    </row>
    <row r="166" spans="1:3" x14ac:dyDescent="0.25">
      <c r="A166" s="28">
        <v>42608</v>
      </c>
      <c r="B166">
        <v>18395.400390999999</v>
      </c>
      <c r="C166">
        <v>70.489998</v>
      </c>
    </row>
    <row r="167" spans="1:3" x14ac:dyDescent="0.25">
      <c r="A167" s="28">
        <v>42611</v>
      </c>
      <c r="B167">
        <v>18502.990234000001</v>
      </c>
      <c r="C167">
        <v>71.099997999999999</v>
      </c>
    </row>
    <row r="168" spans="1:3" x14ac:dyDescent="0.25">
      <c r="A168" s="28">
        <v>42612</v>
      </c>
      <c r="B168">
        <v>18454.300781000002</v>
      </c>
      <c r="C168">
        <v>71.339995999999999</v>
      </c>
    </row>
    <row r="169" spans="1:3" x14ac:dyDescent="0.25">
      <c r="A169" s="28">
        <v>42613</v>
      </c>
      <c r="B169">
        <v>18400.880859000001</v>
      </c>
      <c r="C169">
        <v>71.209998999999996</v>
      </c>
    </row>
    <row r="170" spans="1:3" x14ac:dyDescent="0.25">
      <c r="A170" s="28">
        <v>42614</v>
      </c>
      <c r="B170">
        <v>18419.300781000002</v>
      </c>
      <c r="C170">
        <v>71.639999000000003</v>
      </c>
    </row>
    <row r="171" spans="1:3" x14ac:dyDescent="0.25">
      <c r="A171" s="28">
        <v>42615</v>
      </c>
      <c r="B171">
        <v>18491.960938</v>
      </c>
      <c r="C171">
        <v>71.669998000000007</v>
      </c>
    </row>
    <row r="172" spans="1:3" x14ac:dyDescent="0.25">
      <c r="A172" s="28">
        <v>42619</v>
      </c>
      <c r="B172">
        <v>18538.119140999999</v>
      </c>
      <c r="C172">
        <v>71.5</v>
      </c>
    </row>
    <row r="173" spans="1:3" x14ac:dyDescent="0.25">
      <c r="A173" s="28">
        <v>42620</v>
      </c>
      <c r="B173">
        <v>18526.140625</v>
      </c>
      <c r="C173">
        <v>70.900002000000001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25" sqref="D25"/>
    </sheetView>
  </sheetViews>
  <sheetFormatPr defaultRowHeight="15" x14ac:dyDescent="0.25"/>
  <cols>
    <col min="1" max="1" width="11.42578125" customWidth="1"/>
  </cols>
  <sheetData>
    <row r="1" spans="1:4" x14ac:dyDescent="0.25">
      <c r="A1" s="1" t="s">
        <v>0</v>
      </c>
      <c r="B1" s="6" t="s">
        <v>1</v>
      </c>
      <c r="C1" s="6" t="s">
        <v>4</v>
      </c>
    </row>
    <row r="2" spans="1:4" x14ac:dyDescent="0.25">
      <c r="A2" s="28">
        <v>42613</v>
      </c>
      <c r="B2">
        <v>18400.880859000001</v>
      </c>
      <c r="C2" s="6">
        <f>B3</f>
        <v>18419.300781000002</v>
      </c>
      <c r="D2" s="7" t="s">
        <v>5</v>
      </c>
    </row>
    <row r="3" spans="1:4" x14ac:dyDescent="0.25">
      <c r="A3" s="28">
        <v>42614</v>
      </c>
      <c r="B3">
        <v>18419.300781000002</v>
      </c>
      <c r="C3" s="6">
        <f>B4</f>
        <v>18491.960938</v>
      </c>
      <c r="D3" s="7" t="s">
        <v>6</v>
      </c>
    </row>
    <row r="4" spans="1:4" x14ac:dyDescent="0.25">
      <c r="A4" s="28">
        <v>42615</v>
      </c>
      <c r="B4">
        <v>18491.960938</v>
      </c>
      <c r="C4" s="6">
        <f>B5</f>
        <v>18538.119140999999</v>
      </c>
      <c r="D4" s="7" t="s">
        <v>7</v>
      </c>
    </row>
    <row r="5" spans="1:4" x14ac:dyDescent="0.25">
      <c r="A5" s="28">
        <v>42619</v>
      </c>
      <c r="B5">
        <v>18538.119140999999</v>
      </c>
      <c r="C5" s="1"/>
      <c r="D5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workbookViewId="0">
      <selection activeCell="M11" sqref="M11"/>
    </sheetView>
  </sheetViews>
  <sheetFormatPr defaultRowHeight="15" x14ac:dyDescent="0.25"/>
  <cols>
    <col min="1" max="1" width="10.85546875" customWidth="1"/>
  </cols>
  <sheetData>
    <row r="1" spans="1:7" x14ac:dyDescent="0.25">
      <c r="A1" s="1" t="s">
        <v>0</v>
      </c>
      <c r="B1" s="6" t="s">
        <v>1</v>
      </c>
      <c r="C1" s="6" t="s">
        <v>4</v>
      </c>
      <c r="D1" s="6" t="s">
        <v>8</v>
      </c>
      <c r="E1" s="6" t="s">
        <v>9</v>
      </c>
      <c r="F1" s="6" t="s">
        <v>10</v>
      </c>
      <c r="G1" s="6" t="s">
        <v>11</v>
      </c>
    </row>
    <row r="2" spans="1:7" x14ac:dyDescent="0.25">
      <c r="A2" s="28">
        <v>42585</v>
      </c>
      <c r="B2">
        <v>18355</v>
      </c>
      <c r="C2" s="6">
        <f>B3</f>
        <v>18352.050781000002</v>
      </c>
      <c r="D2" s="8">
        <f t="shared" ref="D2:D11" si="0">B4</f>
        <v>18543.529297000001</v>
      </c>
      <c r="E2" s="6">
        <f t="shared" ref="E2:E11" si="1">B5</f>
        <v>18529.289062</v>
      </c>
      <c r="F2" s="8">
        <f t="shared" ref="F2:F11" si="2">B6</f>
        <v>18533.050781000002</v>
      </c>
      <c r="G2" s="9">
        <f t="shared" ref="G2:G11" si="3">B7</f>
        <v>18495.660156000002</v>
      </c>
    </row>
    <row r="3" spans="1:7" x14ac:dyDescent="0.25">
      <c r="A3" s="28">
        <v>42586</v>
      </c>
      <c r="B3">
        <v>18352.050781000002</v>
      </c>
      <c r="C3" s="6">
        <f t="shared" ref="C3:C25" si="4">B4</f>
        <v>18543.529297000001</v>
      </c>
      <c r="D3" s="8">
        <f t="shared" si="0"/>
        <v>18529.289062</v>
      </c>
      <c r="E3" s="6">
        <f t="shared" si="1"/>
        <v>18533.050781000002</v>
      </c>
      <c r="F3" s="10">
        <f t="shared" si="2"/>
        <v>18495.660156000002</v>
      </c>
      <c r="G3" s="6">
        <f t="shared" si="3"/>
        <v>18613.519531000002</v>
      </c>
    </row>
    <row r="4" spans="1:7" x14ac:dyDescent="0.25">
      <c r="A4" s="28">
        <v>42587</v>
      </c>
      <c r="B4">
        <v>18543.529297000001</v>
      </c>
      <c r="C4" s="6">
        <f t="shared" si="4"/>
        <v>18529.289062</v>
      </c>
      <c r="D4" s="8">
        <f t="shared" si="0"/>
        <v>18533.050781000002</v>
      </c>
      <c r="E4" s="9">
        <f t="shared" si="1"/>
        <v>18495.660156000002</v>
      </c>
      <c r="F4" s="8">
        <f t="shared" si="2"/>
        <v>18613.519531000002</v>
      </c>
      <c r="G4" s="6">
        <f t="shared" si="3"/>
        <v>18576.470702999999</v>
      </c>
    </row>
    <row r="5" spans="1:7" x14ac:dyDescent="0.25">
      <c r="A5" s="28">
        <v>42590</v>
      </c>
      <c r="B5">
        <v>18529.289062</v>
      </c>
      <c r="C5" s="6">
        <f t="shared" si="4"/>
        <v>18533.050781000002</v>
      </c>
      <c r="D5" s="10">
        <f t="shared" si="0"/>
        <v>18495.660156000002</v>
      </c>
      <c r="E5" s="6">
        <f t="shared" si="1"/>
        <v>18613.519531000002</v>
      </c>
      <c r="F5" s="8">
        <f t="shared" si="2"/>
        <v>18576.470702999999</v>
      </c>
      <c r="G5" s="6">
        <f t="shared" si="3"/>
        <v>18636.050781000002</v>
      </c>
    </row>
    <row r="6" spans="1:7" x14ac:dyDescent="0.25">
      <c r="A6" s="28">
        <v>42591</v>
      </c>
      <c r="B6">
        <v>18533.050781000002</v>
      </c>
      <c r="C6" s="9">
        <f t="shared" si="4"/>
        <v>18495.660156000002</v>
      </c>
      <c r="D6" s="8">
        <f t="shared" si="0"/>
        <v>18613.519531000002</v>
      </c>
      <c r="E6" s="6">
        <f t="shared" si="1"/>
        <v>18576.470702999999</v>
      </c>
      <c r="F6" s="8">
        <f t="shared" si="2"/>
        <v>18636.050781000002</v>
      </c>
      <c r="G6" s="11">
        <f t="shared" si="3"/>
        <v>18552.019531000002</v>
      </c>
    </row>
    <row r="7" spans="1:7" x14ac:dyDescent="0.25">
      <c r="A7" s="28">
        <v>42592</v>
      </c>
      <c r="B7">
        <v>18495.660156000002</v>
      </c>
      <c r="C7" s="6">
        <f t="shared" si="4"/>
        <v>18613.519531000002</v>
      </c>
      <c r="D7" s="8">
        <f t="shared" si="0"/>
        <v>18576.470702999999</v>
      </c>
      <c r="E7" s="6">
        <f t="shared" si="1"/>
        <v>18636.050781000002</v>
      </c>
      <c r="F7" s="12">
        <f t="shared" si="2"/>
        <v>18552.019531000002</v>
      </c>
      <c r="G7" s="6">
        <f t="shared" si="3"/>
        <v>18573.939452999999</v>
      </c>
    </row>
    <row r="8" spans="1:7" x14ac:dyDescent="0.25">
      <c r="A8" s="28">
        <v>42593</v>
      </c>
      <c r="B8">
        <v>18613.519531000002</v>
      </c>
      <c r="C8" s="6">
        <f t="shared" si="4"/>
        <v>18576.470702999999</v>
      </c>
      <c r="D8" s="8">
        <f t="shared" si="0"/>
        <v>18636.050781000002</v>
      </c>
      <c r="E8" s="11">
        <f t="shared" si="1"/>
        <v>18552.019531000002</v>
      </c>
      <c r="F8" s="8">
        <f t="shared" si="2"/>
        <v>18573.939452999999</v>
      </c>
      <c r="G8" s="6">
        <f t="shared" si="3"/>
        <v>18597.699218999998</v>
      </c>
    </row>
    <row r="9" spans="1:7" x14ac:dyDescent="0.25">
      <c r="A9" s="28">
        <v>42594</v>
      </c>
      <c r="B9">
        <v>18576.470702999999</v>
      </c>
      <c r="C9" s="11">
        <f t="shared" si="4"/>
        <v>18636.050781000002</v>
      </c>
      <c r="D9" s="12">
        <f t="shared" si="0"/>
        <v>18552.019531000002</v>
      </c>
      <c r="E9" s="6">
        <f t="shared" si="1"/>
        <v>18573.939452999999</v>
      </c>
      <c r="F9" s="8">
        <f t="shared" si="2"/>
        <v>18597.699218999998</v>
      </c>
      <c r="G9" s="6">
        <f t="shared" si="3"/>
        <v>18552.570312</v>
      </c>
    </row>
    <row r="10" spans="1:7" x14ac:dyDescent="0.25">
      <c r="A10" s="28">
        <v>42597</v>
      </c>
      <c r="B10">
        <v>18636.050781000002</v>
      </c>
      <c r="C10" s="11">
        <f t="shared" si="4"/>
        <v>18552.019531000002</v>
      </c>
      <c r="D10" s="12">
        <f t="shared" si="0"/>
        <v>18573.939452999999</v>
      </c>
      <c r="E10" s="6">
        <f t="shared" si="1"/>
        <v>18597.699218999998</v>
      </c>
      <c r="F10" s="8">
        <f t="shared" si="2"/>
        <v>18552.570312</v>
      </c>
      <c r="G10" s="6">
        <f t="shared" si="3"/>
        <v>18529.419922000001</v>
      </c>
    </row>
    <row r="11" spans="1:7" x14ac:dyDescent="0.25">
      <c r="A11" s="28">
        <v>42598</v>
      </c>
      <c r="B11">
        <v>18552.019531000002</v>
      </c>
      <c r="C11" s="11">
        <f t="shared" si="4"/>
        <v>18573.939452999999</v>
      </c>
      <c r="D11" s="12">
        <f t="shared" si="0"/>
        <v>18597.699218999998</v>
      </c>
      <c r="E11" s="6">
        <f t="shared" si="1"/>
        <v>18552.570312</v>
      </c>
      <c r="F11" s="8">
        <f t="shared" si="2"/>
        <v>18529.419922000001</v>
      </c>
      <c r="G11" s="6">
        <f t="shared" si="3"/>
        <v>18547.300781000002</v>
      </c>
    </row>
    <row r="12" spans="1:7" x14ac:dyDescent="0.25">
      <c r="A12" s="28">
        <v>42599</v>
      </c>
      <c r="B12">
        <v>18573.939452999999</v>
      </c>
      <c r="C12" s="13">
        <f t="shared" si="4"/>
        <v>18597.699218999998</v>
      </c>
      <c r="D12" s="1"/>
      <c r="E12" s="1"/>
      <c r="F12" s="1"/>
      <c r="G12" s="1"/>
    </row>
    <row r="13" spans="1:7" x14ac:dyDescent="0.25">
      <c r="A13" s="28">
        <v>42600</v>
      </c>
      <c r="B13">
        <v>18597.699218999998</v>
      </c>
      <c r="C13" s="13">
        <f t="shared" si="4"/>
        <v>18552.570312</v>
      </c>
      <c r="D13" s="1"/>
      <c r="E13" s="1"/>
      <c r="F13" s="1"/>
      <c r="G13" s="1"/>
    </row>
    <row r="14" spans="1:7" x14ac:dyDescent="0.25">
      <c r="A14" s="28">
        <v>42601</v>
      </c>
      <c r="B14">
        <v>18552.570312</v>
      </c>
      <c r="C14" s="13">
        <f t="shared" si="4"/>
        <v>18529.419922000001</v>
      </c>
      <c r="D14" s="1"/>
      <c r="E14" s="1"/>
      <c r="F14" s="1"/>
      <c r="G14" s="1"/>
    </row>
    <row r="15" spans="1:7" x14ac:dyDescent="0.25">
      <c r="A15" s="28">
        <v>42604</v>
      </c>
      <c r="B15">
        <v>18529.419922000001</v>
      </c>
      <c r="C15" s="13">
        <f t="shared" si="4"/>
        <v>18547.300781000002</v>
      </c>
      <c r="D15" s="1"/>
      <c r="E15" s="1"/>
      <c r="F15" s="1"/>
      <c r="G15" s="1"/>
    </row>
    <row r="16" spans="1:7" x14ac:dyDescent="0.25">
      <c r="A16" s="28">
        <v>42605</v>
      </c>
      <c r="B16">
        <v>18547.300781000002</v>
      </c>
      <c r="C16" s="13">
        <f t="shared" si="4"/>
        <v>18481.480468999998</v>
      </c>
      <c r="D16" s="1"/>
      <c r="E16" s="1"/>
      <c r="F16" s="1"/>
      <c r="G16" s="1"/>
    </row>
    <row r="17" spans="1:7" x14ac:dyDescent="0.25">
      <c r="A17" s="28">
        <v>42606</v>
      </c>
      <c r="B17">
        <v>18481.480468999998</v>
      </c>
      <c r="C17" s="13">
        <f t="shared" si="4"/>
        <v>18448.410156000002</v>
      </c>
      <c r="D17" s="1"/>
      <c r="E17" s="1"/>
      <c r="F17" s="1"/>
      <c r="G17" s="1"/>
    </row>
    <row r="18" spans="1:7" x14ac:dyDescent="0.25">
      <c r="A18" s="28">
        <v>42607</v>
      </c>
      <c r="B18">
        <v>18448.410156000002</v>
      </c>
      <c r="C18" s="13">
        <f t="shared" si="4"/>
        <v>18395.400390999999</v>
      </c>
      <c r="D18" s="1"/>
      <c r="E18" s="1"/>
      <c r="F18" s="1"/>
      <c r="G18" s="1"/>
    </row>
    <row r="19" spans="1:7" x14ac:dyDescent="0.25">
      <c r="A19" s="28">
        <v>42608</v>
      </c>
      <c r="B19">
        <v>18395.400390999999</v>
      </c>
      <c r="C19" s="13">
        <f t="shared" si="4"/>
        <v>18502.990234000001</v>
      </c>
      <c r="D19" s="1"/>
      <c r="E19" s="1"/>
      <c r="F19" s="1"/>
      <c r="G19" s="1"/>
    </row>
    <row r="20" spans="1:7" x14ac:dyDescent="0.25">
      <c r="A20" s="28">
        <v>42611</v>
      </c>
      <c r="B20">
        <v>18502.990234000001</v>
      </c>
      <c r="C20" s="13">
        <f t="shared" si="4"/>
        <v>18454.300781000002</v>
      </c>
      <c r="D20" s="1"/>
      <c r="E20" s="1"/>
      <c r="F20" s="1"/>
      <c r="G20" s="1"/>
    </row>
    <row r="21" spans="1:7" x14ac:dyDescent="0.25">
      <c r="A21" s="28">
        <v>42612</v>
      </c>
      <c r="B21">
        <v>18454.300781000002</v>
      </c>
      <c r="C21" s="13">
        <f t="shared" si="4"/>
        <v>18400.880859000001</v>
      </c>
      <c r="D21" s="1"/>
      <c r="E21" s="1"/>
      <c r="F21" s="1"/>
      <c r="G21" s="1"/>
    </row>
    <row r="22" spans="1:7" x14ac:dyDescent="0.25">
      <c r="A22" s="28">
        <v>42613</v>
      </c>
      <c r="B22">
        <v>18400.880859000001</v>
      </c>
      <c r="C22" s="13">
        <f t="shared" si="4"/>
        <v>18419.300781000002</v>
      </c>
      <c r="D22" s="1"/>
      <c r="E22" s="1"/>
      <c r="F22" s="1"/>
      <c r="G22" s="1"/>
    </row>
    <row r="23" spans="1:7" x14ac:dyDescent="0.25">
      <c r="A23" s="28">
        <v>42614</v>
      </c>
      <c r="B23">
        <v>18419.300781000002</v>
      </c>
      <c r="C23" s="13">
        <f t="shared" si="4"/>
        <v>18491.960938</v>
      </c>
      <c r="D23" s="1"/>
      <c r="E23" s="1"/>
      <c r="F23" s="1"/>
      <c r="G23" s="1"/>
    </row>
    <row r="24" spans="1:7" x14ac:dyDescent="0.25">
      <c r="A24" s="28">
        <v>42615</v>
      </c>
      <c r="B24">
        <v>18491.960938</v>
      </c>
      <c r="C24" s="13">
        <f t="shared" si="4"/>
        <v>18538.119140999999</v>
      </c>
      <c r="D24" s="1"/>
      <c r="E24" s="1"/>
      <c r="F24" s="1"/>
      <c r="G24" s="1"/>
    </row>
    <row r="25" spans="1:7" x14ac:dyDescent="0.25">
      <c r="A25" s="28">
        <v>42619</v>
      </c>
      <c r="B25">
        <v>18538.119140999999</v>
      </c>
      <c r="C25" s="13">
        <f t="shared" si="4"/>
        <v>18526.140625</v>
      </c>
      <c r="D25" s="1"/>
      <c r="E25" s="1"/>
      <c r="F25" s="1"/>
      <c r="G25" s="1"/>
    </row>
    <row r="26" spans="1:7" x14ac:dyDescent="0.25">
      <c r="A26" s="28">
        <v>42620</v>
      </c>
      <c r="B26">
        <v>18526.140625</v>
      </c>
      <c r="C26" s="13"/>
      <c r="D26" s="1"/>
      <c r="E26" s="1"/>
      <c r="F26" s="1"/>
      <c r="G2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2"/>
  <sheetViews>
    <sheetView workbookViewId="0">
      <selection activeCell="G30" sqref="G30"/>
    </sheetView>
  </sheetViews>
  <sheetFormatPr defaultRowHeight="15" x14ac:dyDescent="0.25"/>
  <cols>
    <col min="1" max="1" width="7.28515625" customWidth="1"/>
    <col min="2" max="2" width="10.7109375" customWidth="1"/>
    <col min="4" max="4" width="14.140625" customWidth="1"/>
    <col min="5" max="5" width="15.28515625" customWidth="1"/>
    <col min="6" max="6" width="10.5703125" customWidth="1"/>
    <col min="7" max="9" width="10.85546875" customWidth="1"/>
  </cols>
  <sheetData>
    <row r="1" spans="1:12" x14ac:dyDescent="0.25">
      <c r="A1" s="14"/>
      <c r="B1" s="14"/>
      <c r="C1" s="14"/>
      <c r="D1" s="14"/>
      <c r="E1" s="18" t="s">
        <v>26</v>
      </c>
      <c r="F1" s="18" t="s">
        <v>15</v>
      </c>
      <c r="G1" s="18" t="s">
        <v>20</v>
      </c>
      <c r="H1" s="19" t="s">
        <v>27</v>
      </c>
      <c r="I1" s="19" t="s">
        <v>28</v>
      </c>
    </row>
    <row r="2" spans="1:12" x14ac:dyDescent="0.25">
      <c r="A2" s="15" t="s">
        <v>12</v>
      </c>
      <c r="B2" s="15" t="s">
        <v>13</v>
      </c>
      <c r="C2" s="15" t="s">
        <v>1</v>
      </c>
      <c r="D2" s="16" t="s">
        <v>14</v>
      </c>
      <c r="E2" s="31">
        <f>DEVSQ(D3:D52)</f>
        <v>3387748.9261459261</v>
      </c>
      <c r="F2" s="20" t="s">
        <v>16</v>
      </c>
      <c r="G2" s="20" t="s">
        <v>16</v>
      </c>
      <c r="H2" s="20" t="s">
        <v>16</v>
      </c>
      <c r="I2" s="20" t="s">
        <v>16</v>
      </c>
      <c r="J2" s="16" t="s">
        <v>17</v>
      </c>
      <c r="K2" s="24" t="s">
        <v>18</v>
      </c>
      <c r="L2" s="25" t="s">
        <v>19</v>
      </c>
    </row>
    <row r="3" spans="1:12" x14ac:dyDescent="0.25">
      <c r="A3" s="6">
        <v>1</v>
      </c>
      <c r="B3" s="28">
        <v>42549</v>
      </c>
      <c r="C3">
        <v>17409.720702999999</v>
      </c>
      <c r="D3" s="17">
        <f>C3-AVERAGE($C$3:$C$52)</f>
        <v>-974.73675790000925</v>
      </c>
      <c r="E3" s="29">
        <f>SUMPRODUCT($D$3:INDEX($D$3:$D$52,ROWS($D4:D$52)),$D4:D$52)</f>
        <v>2708551.1320194243</v>
      </c>
      <c r="F3" s="30">
        <f>E3/$E$2</f>
        <v>0.79951353865553687</v>
      </c>
      <c r="G3" s="21">
        <f>(SUMPRODUCT($D$3:D51,$D4:D$52)/DEVSQ($D$3:$D$52))</f>
        <v>0.79951353865553687</v>
      </c>
      <c r="H3" s="22">
        <f ca="1">SUMPRODUCT(OFFSET($D$3:$D$52,0,0,COUNT($D$3:$D$52)-A3),OFFSET($D$3:$D$52,A3,0,COUNT($D$3:$D$52)-A3))/DEVSQ($D$3:$D$52)</f>
        <v>0.79951353865553687</v>
      </c>
      <c r="I3" s="23">
        <f>SUMPRODUCT($D$3:INDEX($D$3:$D$52,ROWS(D4:D$52)),$D4:D$52)/DEVSQ($D$3:$D$52)</f>
        <v>0.79951353865553687</v>
      </c>
      <c r="J3" s="26">
        <f>1/SQRT(COUNT($D$3:$D$52))</f>
        <v>0.1414213562373095</v>
      </c>
      <c r="K3" s="26">
        <f>-1.96*J3</f>
        <v>-0.27718585822512665</v>
      </c>
      <c r="L3" s="26">
        <f>1.96*J3</f>
        <v>0.27718585822512665</v>
      </c>
    </row>
    <row r="4" spans="1:12" x14ac:dyDescent="0.25">
      <c r="A4" s="6">
        <v>2</v>
      </c>
      <c r="B4" s="28">
        <v>42550</v>
      </c>
      <c r="C4">
        <v>17694.679688</v>
      </c>
      <c r="D4" s="17">
        <f t="shared" ref="D4:D52" si="0">C4-AVERAGE($C$3:$C$52)</f>
        <v>-689.77777290000813</v>
      </c>
      <c r="E4" s="29">
        <f>SUMPRODUCT($D$3:INDEX($D$3:$D$52,ROWS($D5:D$52)),$D5:D$52)</f>
        <v>2246495.6897633481</v>
      </c>
      <c r="F4" s="30">
        <f t="shared" ref="F4:F22" si="1">E4/$E$2</f>
        <v>0.66312343055454082</v>
      </c>
      <c r="G4" s="21">
        <f>(SUMPRODUCT($D$3:D50,$D5:D$52)/DEVSQ($D$3:$D$52))</f>
        <v>0.66312343055454082</v>
      </c>
      <c r="H4" s="22">
        <f t="shared" ref="H4:H22" ca="1" si="2">SUMPRODUCT(OFFSET($D$3:$D$52,0,0,COUNT($D$3:$D$52)-A4),OFFSET($D$3:$D$52,A4,0,COUNT($D$3:$D$52)-A4))/DEVSQ($D$3:$D$52)</f>
        <v>0.66312343055454082</v>
      </c>
      <c r="I4" s="23">
        <f>SUMPRODUCT($D$3:INDEX($D$3:$D$52,ROWS(D5:D$52)),$D5:D$52)/DEVSQ($D$3:$D$52)</f>
        <v>0.66312343055454082</v>
      </c>
      <c r="J4" s="26">
        <f t="shared" ref="J4:J22" si="3">1/SQRT(COUNT($D$3:$D$52))</f>
        <v>0.1414213562373095</v>
      </c>
      <c r="K4" s="26">
        <f t="shared" ref="K4:K20" si="4">-1.96*J4</f>
        <v>-0.27718585822512665</v>
      </c>
      <c r="L4" s="26">
        <f t="shared" ref="L4:L20" si="5">1.96*J4</f>
        <v>0.27718585822512665</v>
      </c>
    </row>
    <row r="5" spans="1:12" x14ac:dyDescent="0.25">
      <c r="A5" s="6">
        <v>3</v>
      </c>
      <c r="B5" s="28">
        <v>42551</v>
      </c>
      <c r="C5">
        <v>17929.990234000001</v>
      </c>
      <c r="D5" s="17">
        <f t="shared" si="0"/>
        <v>-454.46722690000752</v>
      </c>
      <c r="E5" s="29">
        <f>SUMPRODUCT($D$3:INDEX($D$3:$D$52,ROWS($D6:D$52)),$D6:D$52)</f>
        <v>1948740.0415892911</v>
      </c>
      <c r="F5" s="30">
        <f t="shared" si="1"/>
        <v>0.5752315428541146</v>
      </c>
      <c r="G5" s="21">
        <f>(SUMPRODUCT($D$3:D49,$D6:D$52)/DEVSQ($D$3:$D$52))</f>
        <v>0.5752315428541146</v>
      </c>
      <c r="H5" s="22">
        <f t="shared" ca="1" si="2"/>
        <v>0.5752315428541146</v>
      </c>
      <c r="I5" s="23">
        <f>SUMPRODUCT($D$3:INDEX($D$3:$D$52,ROWS(D6:D$52)),$D6:D$52)/DEVSQ($D$3:$D$52)</f>
        <v>0.5752315428541146</v>
      </c>
      <c r="J5" s="26">
        <f t="shared" si="3"/>
        <v>0.1414213562373095</v>
      </c>
      <c r="K5" s="26">
        <f t="shared" si="4"/>
        <v>-0.27718585822512665</v>
      </c>
      <c r="L5" s="26">
        <f t="shared" si="5"/>
        <v>0.27718585822512665</v>
      </c>
    </row>
    <row r="6" spans="1:12" x14ac:dyDescent="0.25">
      <c r="A6" s="6">
        <v>4</v>
      </c>
      <c r="B6" s="28">
        <v>42552</v>
      </c>
      <c r="C6">
        <v>17949.369140999999</v>
      </c>
      <c r="D6" s="17">
        <f t="shared" si="0"/>
        <v>-435.08831990000908</v>
      </c>
      <c r="E6" s="29">
        <f>SUMPRODUCT($D$3:INDEX($D$3:$D$52,ROWS($D7:D$52)),$D7:D$52)</f>
        <v>1732510.0276887424</v>
      </c>
      <c r="F6" s="30">
        <f t="shared" si="1"/>
        <v>0.51140449468306171</v>
      </c>
      <c r="G6" s="21">
        <f>(SUMPRODUCT($D$3:D48,$D7:D$52)/DEVSQ($D$3:$D$52))</f>
        <v>0.51140449468306171</v>
      </c>
      <c r="H6" s="22">
        <f t="shared" ca="1" si="2"/>
        <v>0.51140449468306171</v>
      </c>
      <c r="I6" s="23">
        <f>SUMPRODUCT($D$3:INDEX($D$3:$D$52,ROWS(D7:D$52)),$D7:D$52)/DEVSQ($D$3:$D$52)</f>
        <v>0.51140449468306171</v>
      </c>
      <c r="J6" s="26">
        <f t="shared" si="3"/>
        <v>0.1414213562373095</v>
      </c>
      <c r="K6" s="26">
        <f t="shared" si="4"/>
        <v>-0.27718585822512665</v>
      </c>
      <c r="L6" s="26">
        <f t="shared" si="5"/>
        <v>0.27718585822512665</v>
      </c>
    </row>
    <row r="7" spans="1:12" x14ac:dyDescent="0.25">
      <c r="A7" s="6">
        <v>5</v>
      </c>
      <c r="B7" s="28">
        <v>42556</v>
      </c>
      <c r="C7">
        <v>17840.619140999999</v>
      </c>
      <c r="D7" s="17">
        <f t="shared" si="0"/>
        <v>-543.83831990000908</v>
      </c>
      <c r="E7" s="29">
        <f>SUMPRODUCT($D$3:INDEX($D$3:$D$52,ROWS($D8:D$52)),$D8:D$52)</f>
        <v>1313069.2018245088</v>
      </c>
      <c r="F7" s="30">
        <f t="shared" si="1"/>
        <v>0.38759342278600395</v>
      </c>
      <c r="G7" s="21">
        <f>(SUMPRODUCT($D$3:D47,$D8:D$52)/DEVSQ($D$3:$D$52))</f>
        <v>0.38759342278600395</v>
      </c>
      <c r="H7" s="22">
        <f t="shared" ca="1" si="2"/>
        <v>0.38759342278600395</v>
      </c>
      <c r="I7" s="23">
        <f>SUMPRODUCT($D$3:INDEX($D$3:$D$52,ROWS(D8:D$52)),$D8:D$52)/DEVSQ($D$3:$D$52)</f>
        <v>0.38759342278600395</v>
      </c>
      <c r="J7" s="26">
        <f t="shared" si="3"/>
        <v>0.1414213562373095</v>
      </c>
      <c r="K7" s="26">
        <f t="shared" si="4"/>
        <v>-0.27718585822512665</v>
      </c>
      <c r="L7" s="26">
        <f t="shared" si="5"/>
        <v>0.27718585822512665</v>
      </c>
    </row>
    <row r="8" spans="1:12" x14ac:dyDescent="0.25">
      <c r="A8" s="6">
        <v>6</v>
      </c>
      <c r="B8" s="28">
        <v>42557</v>
      </c>
      <c r="C8">
        <v>17918.619140999999</v>
      </c>
      <c r="D8" s="17">
        <f t="shared" si="0"/>
        <v>-465.83831990000908</v>
      </c>
      <c r="E8" s="29">
        <f>SUMPRODUCT($D$3:INDEX($D$3:$D$52,ROWS($D9:D$52)),$D9:D$52)</f>
        <v>934829.37269963173</v>
      </c>
      <c r="F8" s="30">
        <f t="shared" si="1"/>
        <v>0.27594411306127714</v>
      </c>
      <c r="G8" s="21">
        <f>(SUMPRODUCT($D$3:D46,$D9:D$52)/DEVSQ($D$3:$D$52))</f>
        <v>0.27594411306127714</v>
      </c>
      <c r="H8" s="22">
        <f t="shared" ca="1" si="2"/>
        <v>0.27594411306127714</v>
      </c>
      <c r="I8" s="23">
        <f>SUMPRODUCT($D$3:INDEX($D$3:$D$52,ROWS(D9:D$52)),$D9:D$52)/DEVSQ($D$3:$D$52)</f>
        <v>0.27594411306127714</v>
      </c>
      <c r="J8" s="26">
        <f t="shared" si="3"/>
        <v>0.1414213562373095</v>
      </c>
      <c r="K8" s="26">
        <f t="shared" si="4"/>
        <v>-0.27718585822512665</v>
      </c>
      <c r="L8" s="26">
        <f t="shared" si="5"/>
        <v>0.27718585822512665</v>
      </c>
    </row>
    <row r="9" spans="1:12" x14ac:dyDescent="0.25">
      <c r="A9" s="6">
        <v>7</v>
      </c>
      <c r="B9" s="28">
        <v>42558</v>
      </c>
      <c r="C9">
        <v>17895.880859000001</v>
      </c>
      <c r="D9" s="17">
        <f t="shared" si="0"/>
        <v>-488.57660190000752</v>
      </c>
      <c r="E9" s="29">
        <f>SUMPRODUCT($D$3:INDEX($D$3:$D$52,ROWS($D10:D$52)),$D10:D$52)</f>
        <v>400955.59990592021</v>
      </c>
      <c r="F9" s="30">
        <f t="shared" si="1"/>
        <v>0.1183545795886555</v>
      </c>
      <c r="G9" s="21">
        <f>(SUMPRODUCT($D$3:D45,$D10:D$52)/DEVSQ($D$3:$D$52))</f>
        <v>0.1183545795886555</v>
      </c>
      <c r="H9" s="22">
        <f t="shared" ca="1" si="2"/>
        <v>0.1183545795886555</v>
      </c>
      <c r="I9" s="23">
        <f>SUMPRODUCT($D$3:INDEX($D$3:$D$52,ROWS(D10:D$52)),$D10:D$52)/DEVSQ($D$3:$D$52)</f>
        <v>0.1183545795886555</v>
      </c>
      <c r="J9" s="26">
        <f t="shared" si="3"/>
        <v>0.1414213562373095</v>
      </c>
      <c r="K9" s="26">
        <f t="shared" si="4"/>
        <v>-0.27718585822512665</v>
      </c>
      <c r="L9" s="26">
        <f t="shared" si="5"/>
        <v>0.27718585822512665</v>
      </c>
    </row>
    <row r="10" spans="1:12" x14ac:dyDescent="0.25">
      <c r="A10" s="6">
        <v>8</v>
      </c>
      <c r="B10" s="28">
        <v>42559</v>
      </c>
      <c r="C10">
        <v>18146.740234000001</v>
      </c>
      <c r="D10" s="17">
        <f t="shared" si="0"/>
        <v>-237.71722690000752</v>
      </c>
      <c r="E10" s="29">
        <f>SUMPRODUCT($D$3:INDEX($D$3:$D$52,ROWS($D11:D$52)),$D11:D$52)</f>
        <v>136991.90323135094</v>
      </c>
      <c r="F10" s="30">
        <f t="shared" si="1"/>
        <v>4.0437442743786751E-2</v>
      </c>
      <c r="G10" s="21">
        <f>(SUMPRODUCT($D$3:D44,$D11:D$52)/DEVSQ($D$3:$D$52))</f>
        <v>4.0437442743786751E-2</v>
      </c>
      <c r="H10" s="22">
        <f t="shared" ca="1" si="2"/>
        <v>4.0437442743786751E-2</v>
      </c>
      <c r="I10" s="23">
        <f>SUMPRODUCT($D$3:INDEX($D$3:$D$52,ROWS(D11:D$52)),$D11:D$52)/DEVSQ($D$3:$D$52)</f>
        <v>4.0437442743786751E-2</v>
      </c>
      <c r="J10" s="26">
        <f t="shared" si="3"/>
        <v>0.1414213562373095</v>
      </c>
      <c r="K10" s="26">
        <f t="shared" si="4"/>
        <v>-0.27718585822512665</v>
      </c>
      <c r="L10" s="26">
        <f t="shared" si="5"/>
        <v>0.27718585822512665</v>
      </c>
    </row>
    <row r="11" spans="1:12" x14ac:dyDescent="0.25">
      <c r="A11" s="6">
        <v>9</v>
      </c>
      <c r="B11" s="28">
        <v>42562</v>
      </c>
      <c r="C11">
        <v>18226.929688</v>
      </c>
      <c r="D11" s="17">
        <f t="shared" si="0"/>
        <v>-157.52777290000813</v>
      </c>
      <c r="E11" s="29">
        <f>SUMPRODUCT($D$3:INDEX($D$3:$D$52,ROWS($D12:D$52)),$D12:D$52)</f>
        <v>-124440.93617133389</v>
      </c>
      <c r="F11" s="30">
        <f t="shared" si="1"/>
        <v>-3.6732632460134571E-2</v>
      </c>
      <c r="G11" s="21">
        <f>(SUMPRODUCT($D$3:D43,$D12:D$52)/DEVSQ($D$3:$D$52))</f>
        <v>-3.6732632460134571E-2</v>
      </c>
      <c r="H11" s="22">
        <f t="shared" ca="1" si="2"/>
        <v>-3.6732632460134571E-2</v>
      </c>
      <c r="I11" s="23">
        <f>SUMPRODUCT($D$3:INDEX($D$3:$D$52,ROWS(D12:D$52)),$D12:D$52)/DEVSQ($D$3:$D$52)</f>
        <v>-3.6732632460134571E-2</v>
      </c>
      <c r="J11" s="26">
        <f t="shared" si="3"/>
        <v>0.1414213562373095</v>
      </c>
      <c r="K11" s="26">
        <f t="shared" si="4"/>
        <v>-0.27718585822512665</v>
      </c>
      <c r="L11" s="26">
        <f t="shared" si="5"/>
        <v>0.27718585822512665</v>
      </c>
    </row>
    <row r="12" spans="1:12" x14ac:dyDescent="0.25">
      <c r="A12" s="6">
        <v>10</v>
      </c>
      <c r="B12" s="28">
        <v>42563</v>
      </c>
      <c r="C12">
        <v>18347.669922000001</v>
      </c>
      <c r="D12" s="17">
        <f t="shared" si="0"/>
        <v>-36.787538900007348</v>
      </c>
      <c r="E12" s="29">
        <f>SUMPRODUCT($D$3:INDEX($D$3:$D$52,ROWS($D13:D$52)),$D13:D$52)</f>
        <v>-235523.27702607089</v>
      </c>
      <c r="F12" s="30">
        <f t="shared" si="1"/>
        <v>-6.9522057909413626E-2</v>
      </c>
      <c r="G12" s="21">
        <f>(SUMPRODUCT($D$3:D42,$D13:D$52)/DEVSQ($D$3:$D$52))</f>
        <v>-6.9522057909413626E-2</v>
      </c>
      <c r="H12" s="22">
        <f t="shared" ca="1" si="2"/>
        <v>-6.9522057909413626E-2</v>
      </c>
      <c r="I12" s="23">
        <f>SUMPRODUCT($D$3:INDEX($D$3:$D$52,ROWS(D13:D$52)),$D13:D$52)/DEVSQ($D$3:$D$52)</f>
        <v>-6.9522057909413626E-2</v>
      </c>
      <c r="J12" s="26">
        <f t="shared" si="3"/>
        <v>0.1414213562373095</v>
      </c>
      <c r="K12" s="26">
        <f t="shared" si="4"/>
        <v>-0.27718585822512665</v>
      </c>
      <c r="L12" s="26">
        <f t="shared" si="5"/>
        <v>0.27718585822512665</v>
      </c>
    </row>
    <row r="13" spans="1:12" x14ac:dyDescent="0.25">
      <c r="A13" s="6">
        <v>11</v>
      </c>
      <c r="B13" s="28">
        <v>42564</v>
      </c>
      <c r="C13">
        <v>18372.119140999999</v>
      </c>
      <c r="D13" s="17">
        <f t="shared" si="0"/>
        <v>-12.338319900009083</v>
      </c>
      <c r="E13" s="29">
        <f>SUMPRODUCT($D$3:INDEX($D$3:$D$52,ROWS($D14:D$52)),$D14:D$52)</f>
        <v>-390889.68661975034</v>
      </c>
      <c r="F13" s="30">
        <f t="shared" si="1"/>
        <v>-0.1153833106116415</v>
      </c>
      <c r="G13" s="21">
        <f>(SUMPRODUCT($D$3:D41,$D14:D$52)/DEVSQ($D$3:$D$52))</f>
        <v>-0.1153833106116415</v>
      </c>
      <c r="H13" s="22">
        <f t="shared" ca="1" si="2"/>
        <v>-0.1153833106116415</v>
      </c>
      <c r="I13" s="23">
        <f>SUMPRODUCT($D$3:INDEX($D$3:$D$52,ROWS(D14:D$52)),$D14:D$52)/DEVSQ($D$3:$D$52)</f>
        <v>-0.1153833106116415</v>
      </c>
      <c r="J13" s="26">
        <f t="shared" si="3"/>
        <v>0.1414213562373095</v>
      </c>
      <c r="K13" s="26">
        <f t="shared" si="4"/>
        <v>-0.27718585822512665</v>
      </c>
      <c r="L13" s="26">
        <f t="shared" si="5"/>
        <v>0.27718585822512665</v>
      </c>
    </row>
    <row r="14" spans="1:12" x14ac:dyDescent="0.25">
      <c r="A14" s="6">
        <v>12</v>
      </c>
      <c r="B14" s="28">
        <v>42565</v>
      </c>
      <c r="C14">
        <v>18506.410156000002</v>
      </c>
      <c r="D14" s="17">
        <f t="shared" si="0"/>
        <v>121.95269509999343</v>
      </c>
      <c r="E14" s="29">
        <f>SUMPRODUCT($D$3:INDEX($D$3:$D$52,ROWS($D15:D$52)),$D15:D$52)</f>
        <v>-356369.35867964668</v>
      </c>
      <c r="F14" s="30">
        <f t="shared" si="1"/>
        <v>-0.10519355667985421</v>
      </c>
      <c r="G14" s="21">
        <f>(SUMPRODUCT($D$3:D40,$D15:D$52)/DEVSQ($D$3:$D$52))</f>
        <v>-0.10519355667985421</v>
      </c>
      <c r="H14" s="22">
        <f t="shared" ca="1" si="2"/>
        <v>-0.10519355667985421</v>
      </c>
      <c r="I14" s="23">
        <f>SUMPRODUCT($D$3:INDEX($D$3:$D$52,ROWS(D15:D$52)),$D15:D$52)/DEVSQ($D$3:$D$52)</f>
        <v>-0.10519355667985421</v>
      </c>
      <c r="J14" s="26">
        <f t="shared" si="3"/>
        <v>0.1414213562373095</v>
      </c>
      <c r="K14" s="26">
        <f t="shared" si="4"/>
        <v>-0.27718585822512665</v>
      </c>
      <c r="L14" s="26">
        <f t="shared" si="5"/>
        <v>0.27718585822512665</v>
      </c>
    </row>
    <row r="15" spans="1:12" x14ac:dyDescent="0.25">
      <c r="A15" s="6">
        <v>13</v>
      </c>
      <c r="B15" s="28">
        <v>42566</v>
      </c>
      <c r="C15">
        <v>18516.550781000002</v>
      </c>
      <c r="D15" s="17">
        <f t="shared" si="0"/>
        <v>132.09332009999343</v>
      </c>
      <c r="E15" s="29">
        <f>SUMPRODUCT($D$3:INDEX($D$3:$D$52,ROWS($D16:D$52)),$D16:D$52)</f>
        <v>-354281.04175684706</v>
      </c>
      <c r="F15" s="30">
        <f t="shared" si="1"/>
        <v>-0.10457712465719679</v>
      </c>
      <c r="G15" s="21">
        <f>(SUMPRODUCT($D$3:D39,$D16:D$52)/DEVSQ($D$3:$D$52))</f>
        <v>-0.10457712465719679</v>
      </c>
      <c r="H15" s="22">
        <f t="shared" ca="1" si="2"/>
        <v>-0.10457712465719679</v>
      </c>
      <c r="I15" s="23">
        <f>SUMPRODUCT($D$3:INDEX($D$3:$D$52,ROWS(D16:D$52)),$D16:D$52)/DEVSQ($D$3:$D$52)</f>
        <v>-0.10457712465719679</v>
      </c>
      <c r="J15" s="26">
        <f t="shared" si="3"/>
        <v>0.1414213562373095</v>
      </c>
      <c r="K15" s="26">
        <f t="shared" si="4"/>
        <v>-0.27718585822512665</v>
      </c>
      <c r="L15" s="26">
        <f t="shared" si="5"/>
        <v>0.27718585822512665</v>
      </c>
    </row>
    <row r="16" spans="1:12" x14ac:dyDescent="0.25">
      <c r="A16" s="6">
        <v>14</v>
      </c>
      <c r="B16" s="28">
        <v>42569</v>
      </c>
      <c r="C16">
        <v>18533.050781000002</v>
      </c>
      <c r="D16" s="17">
        <f t="shared" si="0"/>
        <v>148.59332009999343</v>
      </c>
      <c r="E16" s="29">
        <f>SUMPRODUCT($D$3:INDEX($D$3:$D$52,ROWS($D17:D$52)),$D17:D$52)</f>
        <v>-300787.42806527647</v>
      </c>
      <c r="F16" s="30">
        <f t="shared" si="1"/>
        <v>-8.8786812311816565E-2</v>
      </c>
      <c r="G16" s="21">
        <f>(SUMPRODUCT($D$3:D38,$D17:D$52)/DEVSQ($D$3:$D$52))</f>
        <v>-8.8786812311816565E-2</v>
      </c>
      <c r="H16" s="22">
        <f t="shared" ca="1" si="2"/>
        <v>-8.8786812311816565E-2</v>
      </c>
      <c r="I16" s="23">
        <f>SUMPRODUCT($D$3:INDEX($D$3:$D$52,ROWS(D17:D$52)),$D17:D$52)/DEVSQ($D$3:$D$52)</f>
        <v>-8.8786812311816565E-2</v>
      </c>
      <c r="J16" s="26">
        <f t="shared" si="3"/>
        <v>0.1414213562373095</v>
      </c>
      <c r="K16" s="26">
        <f t="shared" si="4"/>
        <v>-0.27718585822512665</v>
      </c>
      <c r="L16" s="26">
        <f t="shared" si="5"/>
        <v>0.27718585822512665</v>
      </c>
    </row>
    <row r="17" spans="1:12" x14ac:dyDescent="0.25">
      <c r="A17" s="6">
        <v>15</v>
      </c>
      <c r="B17" s="28">
        <v>42570</v>
      </c>
      <c r="C17">
        <v>18559.009765999999</v>
      </c>
      <c r="D17" s="17">
        <f t="shared" si="0"/>
        <v>174.55230509999092</v>
      </c>
      <c r="E17" s="29">
        <f>SUMPRODUCT($D$3:INDEX($D$3:$D$52,ROWS($D18:D$52)),$D18:D$52)</f>
        <v>-219887.09209241252</v>
      </c>
      <c r="F17" s="30">
        <f t="shared" si="1"/>
        <v>-6.490654912333399E-2</v>
      </c>
      <c r="G17" s="21">
        <f>(SUMPRODUCT($D$3:D37,$D18:D$52)/DEVSQ($D$3:$D$52))</f>
        <v>-6.490654912333399E-2</v>
      </c>
      <c r="H17" s="22">
        <f t="shared" ca="1" si="2"/>
        <v>-6.490654912333399E-2</v>
      </c>
      <c r="I17" s="23">
        <f>SUMPRODUCT($D$3:INDEX($D$3:$D$52,ROWS(D18:D$52)),$D18:D$52)/DEVSQ($D$3:$D$52)</f>
        <v>-6.490654912333399E-2</v>
      </c>
      <c r="J17" s="26">
        <f t="shared" si="3"/>
        <v>0.1414213562373095</v>
      </c>
      <c r="K17" s="26">
        <f t="shared" si="4"/>
        <v>-0.27718585822512665</v>
      </c>
      <c r="L17" s="26">
        <f t="shared" si="5"/>
        <v>0.27718585822512665</v>
      </c>
    </row>
    <row r="18" spans="1:12" x14ac:dyDescent="0.25">
      <c r="A18" s="6">
        <v>16</v>
      </c>
      <c r="B18" s="28">
        <v>42571</v>
      </c>
      <c r="C18">
        <v>18595.029297000001</v>
      </c>
      <c r="D18" s="17">
        <f t="shared" si="0"/>
        <v>210.57183609999265</v>
      </c>
      <c r="E18" s="29">
        <f>SUMPRODUCT($D$3:INDEX($D$3:$D$52,ROWS($D19:D$52)),$D19:D$52)</f>
        <v>-50170.511185943593</v>
      </c>
      <c r="F18" s="30">
        <f t="shared" si="1"/>
        <v>-1.4809394757308681E-2</v>
      </c>
      <c r="G18" s="21">
        <f>(SUMPRODUCT($D$3:D36,$D19:D$52)/DEVSQ($D$3:$D$52))</f>
        <v>-1.4809394757308681E-2</v>
      </c>
      <c r="H18" s="22">
        <f t="shared" ca="1" si="2"/>
        <v>-1.4809394757308681E-2</v>
      </c>
      <c r="I18" s="23">
        <f>SUMPRODUCT($D$3:INDEX($D$3:$D$52,ROWS(D19:D$52)),$D19:D$52)/DEVSQ($D$3:$D$52)</f>
        <v>-1.4809394757308681E-2</v>
      </c>
      <c r="J18" s="26">
        <f t="shared" si="3"/>
        <v>0.1414213562373095</v>
      </c>
      <c r="K18" s="26">
        <f t="shared" si="4"/>
        <v>-0.27718585822512665</v>
      </c>
      <c r="L18" s="26">
        <f t="shared" si="5"/>
        <v>0.27718585822512665</v>
      </c>
    </row>
    <row r="19" spans="1:12" x14ac:dyDescent="0.25">
      <c r="A19" s="6">
        <v>17</v>
      </c>
      <c r="B19" s="28">
        <v>42572</v>
      </c>
      <c r="C19">
        <v>18517.230468999998</v>
      </c>
      <c r="D19" s="17">
        <f t="shared" si="0"/>
        <v>132.77300809998997</v>
      </c>
      <c r="E19" s="29">
        <f>SUMPRODUCT($D$3:INDEX($D$3:$D$52,ROWS($D20:D$52)),$D20:D$52)</f>
        <v>-28098.172605894266</v>
      </c>
      <c r="F19" s="30">
        <f t="shared" si="1"/>
        <v>-8.2940540218428057E-3</v>
      </c>
      <c r="G19" s="21">
        <f>(SUMPRODUCT($D$3:D35,$D20:D$52)/DEVSQ($D$3:$D$52))</f>
        <v>-8.2940540218428057E-3</v>
      </c>
      <c r="H19" s="22">
        <f t="shared" ca="1" si="2"/>
        <v>-8.2940540218428057E-3</v>
      </c>
      <c r="I19" s="23">
        <f>SUMPRODUCT($D$3:INDEX($D$3:$D$52,ROWS(D20:D$52)),$D20:D$52)/DEVSQ($D$3:$D$52)</f>
        <v>-8.2940540218428057E-3</v>
      </c>
      <c r="J19" s="26">
        <f t="shared" si="3"/>
        <v>0.1414213562373095</v>
      </c>
      <c r="K19" s="26">
        <f t="shared" si="4"/>
        <v>-0.27718585822512665</v>
      </c>
      <c r="L19" s="26">
        <f t="shared" si="5"/>
        <v>0.27718585822512665</v>
      </c>
    </row>
    <row r="20" spans="1:12" x14ac:dyDescent="0.25">
      <c r="A20" s="6">
        <v>18</v>
      </c>
      <c r="B20" s="28">
        <v>42573</v>
      </c>
      <c r="C20">
        <v>18570.849609000001</v>
      </c>
      <c r="D20" s="17">
        <f t="shared" si="0"/>
        <v>186.39214809999248</v>
      </c>
      <c r="E20" s="29">
        <f>SUMPRODUCT($D$3:INDEX($D$3:$D$52,ROWS($D21:D$52)),$D21:D$52)</f>
        <v>111149.64996430387</v>
      </c>
      <c r="F20" s="30">
        <f t="shared" si="1"/>
        <v>3.2809293837118357E-2</v>
      </c>
      <c r="G20" s="21">
        <f>(SUMPRODUCT($D$3:D34,$D21:D$52)/DEVSQ($D$3:$D$52))</f>
        <v>3.2809293837118357E-2</v>
      </c>
      <c r="H20" s="22">
        <f t="shared" ca="1" si="2"/>
        <v>3.2809293837118357E-2</v>
      </c>
      <c r="I20" s="23">
        <f>SUMPRODUCT($D$3:INDEX($D$3:$D$52,ROWS(D21:D$52)),$D21:D$52)/DEVSQ($D$3:$D$52)</f>
        <v>3.2809293837118357E-2</v>
      </c>
      <c r="J20" s="26">
        <f t="shared" si="3"/>
        <v>0.1414213562373095</v>
      </c>
      <c r="K20" s="26">
        <f t="shared" si="4"/>
        <v>-0.27718585822512665</v>
      </c>
      <c r="L20" s="26">
        <f t="shared" si="5"/>
        <v>0.27718585822512665</v>
      </c>
    </row>
    <row r="21" spans="1:12" x14ac:dyDescent="0.25">
      <c r="A21" s="6">
        <v>19</v>
      </c>
      <c r="B21" s="28">
        <v>42576</v>
      </c>
      <c r="C21">
        <v>18493.060547000001</v>
      </c>
      <c r="D21" s="17">
        <f t="shared" si="0"/>
        <v>108.60308609999265</v>
      </c>
      <c r="E21" s="29">
        <f>SUMPRODUCT($D$3:INDEX($D$3:$D$52,ROWS($D22:D$52)),$D22:D$52)</f>
        <v>131822.7990063926</v>
      </c>
      <c r="F21" s="30">
        <f t="shared" si="1"/>
        <v>3.8911620040379104E-2</v>
      </c>
      <c r="G21" s="21">
        <f>(SUMPRODUCT($D$3:D33,$D22:D$52)/DEVSQ($D$3:$D$52))</f>
        <v>3.8911620040379104E-2</v>
      </c>
      <c r="H21" s="22">
        <f t="shared" ca="1" si="2"/>
        <v>3.8911620040379104E-2</v>
      </c>
      <c r="I21" s="23">
        <f>SUMPRODUCT($D$3:INDEX($D$3:$D$52,ROWS(D22:D$52)),$D22:D$52)/DEVSQ($D$3:$D$52)</f>
        <v>3.8911620040379104E-2</v>
      </c>
      <c r="J21" s="26">
        <f t="shared" si="3"/>
        <v>0.1414213562373095</v>
      </c>
      <c r="K21" s="26">
        <f t="shared" ref="K21:K22" si="6">-1.96*J21</f>
        <v>-0.27718585822512665</v>
      </c>
      <c r="L21" s="26">
        <f t="shared" ref="L21:L22" si="7">1.96*J21</f>
        <v>0.27718585822512665</v>
      </c>
    </row>
    <row r="22" spans="1:12" x14ac:dyDescent="0.25">
      <c r="A22" s="6">
        <v>20</v>
      </c>
      <c r="B22" s="28">
        <v>42577</v>
      </c>
      <c r="C22">
        <v>18473.75</v>
      </c>
      <c r="D22" s="17">
        <f t="shared" si="0"/>
        <v>89.2925390999917</v>
      </c>
      <c r="E22" s="29">
        <f>SUMPRODUCT($D$3:INDEX($D$3:$D$52,ROWS($D23:D$52)),$D23:D$52)</f>
        <v>154634.10362989342</v>
      </c>
      <c r="F22" s="30">
        <f t="shared" si="1"/>
        <v>4.564508970439346E-2</v>
      </c>
      <c r="G22" s="21">
        <f>(SUMPRODUCT($D$3:D32,$D23:D$52)/DEVSQ($D$3:$D$52))</f>
        <v>4.564508970439346E-2</v>
      </c>
      <c r="H22" s="22">
        <f t="shared" ca="1" si="2"/>
        <v>4.564508970439346E-2</v>
      </c>
      <c r="I22" s="23">
        <f>SUMPRODUCT($D$3:INDEX($D$3:$D$52,ROWS(D23:D$52)),$D23:D$52)/DEVSQ($D$3:$D$52)</f>
        <v>4.564508970439346E-2</v>
      </c>
      <c r="J22" s="26">
        <f t="shared" si="3"/>
        <v>0.1414213562373095</v>
      </c>
      <c r="K22" s="26">
        <f t="shared" si="6"/>
        <v>-0.27718585822512665</v>
      </c>
      <c r="L22" s="26">
        <f t="shared" si="7"/>
        <v>0.27718585822512665</v>
      </c>
    </row>
    <row r="23" spans="1:12" x14ac:dyDescent="0.25">
      <c r="A23" s="6">
        <v>21</v>
      </c>
      <c r="B23" s="28">
        <v>42578</v>
      </c>
      <c r="C23">
        <v>18472.169922000001</v>
      </c>
      <c r="D23" s="17">
        <f t="shared" si="0"/>
        <v>87.712461099992652</v>
      </c>
      <c r="E23" s="29">
        <f>SUMPRODUCT($D$3:INDEX($D$3:$D$52,ROWS($D24:D$52)),$D24:D$52)</f>
        <v>95219.277061698711</v>
      </c>
      <c r="F23" s="17"/>
    </row>
    <row r="24" spans="1:12" x14ac:dyDescent="0.25">
      <c r="A24" s="6">
        <v>22</v>
      </c>
      <c r="B24" s="28">
        <v>42579</v>
      </c>
      <c r="C24">
        <v>18456.349609000001</v>
      </c>
      <c r="D24" s="17">
        <f t="shared" si="0"/>
        <v>71.892148099992482</v>
      </c>
      <c r="E24" s="29">
        <f>SUMPRODUCT($D$3:INDEX($D$3:$D$52,ROWS($D25:D$52)),$D25:D$52)</f>
        <v>38176.590426676259</v>
      </c>
      <c r="F24" s="17"/>
    </row>
    <row r="25" spans="1:12" x14ac:dyDescent="0.25">
      <c r="A25" s="6">
        <v>23</v>
      </c>
      <c r="B25" s="28">
        <v>42580</v>
      </c>
      <c r="C25">
        <v>18432.240234000001</v>
      </c>
      <c r="D25" s="17">
        <f t="shared" si="0"/>
        <v>47.782773099992482</v>
      </c>
      <c r="E25" s="29">
        <f>SUMPRODUCT($D$3:INDEX($D$3:$D$52,ROWS($D26:D$52)),$D26:D$52)</f>
        <v>-57730.468465644015</v>
      </c>
      <c r="F25" s="17"/>
    </row>
    <row r="26" spans="1:12" x14ac:dyDescent="0.25">
      <c r="A26" s="6">
        <v>24</v>
      </c>
      <c r="B26" s="28">
        <v>42583</v>
      </c>
      <c r="C26">
        <v>18404.509765999999</v>
      </c>
      <c r="D26" s="17">
        <f t="shared" si="0"/>
        <v>20.052305099990917</v>
      </c>
      <c r="E26" s="29">
        <f>SUMPRODUCT($D$3:INDEX($D$3:$D$52,ROWS($D27:D$52)),$D27:D$52)</f>
        <v>-95083.637239598174</v>
      </c>
      <c r="F26" s="17"/>
    </row>
    <row r="27" spans="1:12" x14ac:dyDescent="0.25">
      <c r="A27" s="6">
        <v>25</v>
      </c>
      <c r="B27" s="28">
        <v>42584</v>
      </c>
      <c r="C27">
        <v>18313.769531000002</v>
      </c>
      <c r="D27" s="17">
        <f t="shared" si="0"/>
        <v>-70.687929900006566</v>
      </c>
      <c r="E27" s="29">
        <f>SUMPRODUCT($D$3:INDEX($D$3:$D$52,ROWS($D28:D$52)),$D28:D$52)</f>
        <v>-272152.15060131956</v>
      </c>
      <c r="F27" s="17"/>
    </row>
    <row r="28" spans="1:12" x14ac:dyDescent="0.25">
      <c r="A28" s="6">
        <v>26</v>
      </c>
      <c r="B28" s="28">
        <v>42585</v>
      </c>
      <c r="C28">
        <v>18355</v>
      </c>
      <c r="D28" s="17">
        <f t="shared" si="0"/>
        <v>-29.4574609000083</v>
      </c>
      <c r="E28" s="29">
        <f>SUMPRODUCT($D$3:INDEX($D$3:$D$52,ROWS($D29:D$52)),$D29:D$52)</f>
        <v>-417592.85098577465</v>
      </c>
      <c r="F28" s="17"/>
    </row>
    <row r="29" spans="1:12" x14ac:dyDescent="0.25">
      <c r="A29" s="6">
        <v>27</v>
      </c>
      <c r="B29" s="28">
        <v>42586</v>
      </c>
      <c r="C29">
        <v>18352.050781000002</v>
      </c>
      <c r="D29" s="17">
        <f t="shared" si="0"/>
        <v>-32.406679900006566</v>
      </c>
      <c r="E29" s="29">
        <f>SUMPRODUCT($D$3:INDEX($D$3:$D$52,ROWS($D30:D$52)),$D30:D$52)</f>
        <v>-659440.00765822281</v>
      </c>
      <c r="F29" s="17"/>
    </row>
    <row r="30" spans="1:12" x14ac:dyDescent="0.25">
      <c r="A30" s="6">
        <v>28</v>
      </c>
      <c r="B30" s="28">
        <v>42587</v>
      </c>
      <c r="C30">
        <v>18543.529297000001</v>
      </c>
      <c r="D30" s="17">
        <f t="shared" si="0"/>
        <v>159.07183609999265</v>
      </c>
      <c r="E30" s="29">
        <f>SUMPRODUCT($D$3:INDEX($D$3:$D$52,ROWS($D31:D$52)),$D31:D$52)</f>
        <v>-665540.03045002779</v>
      </c>
      <c r="F30" s="17"/>
    </row>
    <row r="31" spans="1:12" x14ac:dyDescent="0.25">
      <c r="A31" s="6">
        <v>29</v>
      </c>
      <c r="B31" s="28">
        <v>42590</v>
      </c>
      <c r="C31">
        <v>18529.289062</v>
      </c>
      <c r="D31" s="17">
        <f t="shared" si="0"/>
        <v>144.83160109999153</v>
      </c>
      <c r="E31" s="29">
        <f>SUMPRODUCT($D$3:INDEX($D$3:$D$52,ROWS($D32:D$52)),$D32:D$52)</f>
        <v>-697361.81063275051</v>
      </c>
      <c r="F31" s="17"/>
    </row>
    <row r="32" spans="1:12" x14ac:dyDescent="0.25">
      <c r="A32" s="6">
        <v>30</v>
      </c>
      <c r="B32" s="28">
        <v>42591</v>
      </c>
      <c r="C32">
        <v>18533.050781000002</v>
      </c>
      <c r="D32" s="17">
        <f t="shared" si="0"/>
        <v>148.59332009999343</v>
      </c>
      <c r="E32" s="29">
        <f>SUMPRODUCT($D$3:INDEX($D$3:$D$52,ROWS($D33:D$52)),$D33:D$52)</f>
        <v>-720179.61506708129</v>
      </c>
      <c r="F32" s="17"/>
    </row>
    <row r="33" spans="1:6" x14ac:dyDescent="0.25">
      <c r="A33" s="6">
        <v>31</v>
      </c>
      <c r="B33" s="28">
        <v>42592</v>
      </c>
      <c r="C33">
        <v>18495.660156000002</v>
      </c>
      <c r="D33" s="17">
        <f t="shared" si="0"/>
        <v>111.20269509999343</v>
      </c>
      <c r="E33" s="29">
        <f>SUMPRODUCT($D$3:INDEX($D$3:$D$52,ROWS($D34:D$52)),$D34:D$52)</f>
        <v>-796081.34490484721</v>
      </c>
      <c r="F33" s="17"/>
    </row>
    <row r="34" spans="1:6" x14ac:dyDescent="0.25">
      <c r="A34" s="6">
        <v>32</v>
      </c>
      <c r="B34" s="28">
        <v>42593</v>
      </c>
      <c r="C34">
        <v>18613.519531000002</v>
      </c>
      <c r="D34" s="17">
        <f t="shared" si="0"/>
        <v>229.06207009999343</v>
      </c>
      <c r="E34" s="29">
        <f>SUMPRODUCT($D$3:INDEX($D$3:$D$52,ROWS($D35:D$52)),$D35:D$52)</f>
        <v>-739237.01709420548</v>
      </c>
      <c r="F34" s="17"/>
    </row>
    <row r="35" spans="1:6" x14ac:dyDescent="0.25">
      <c r="A35" s="6">
        <v>33</v>
      </c>
      <c r="B35" s="28">
        <v>42594</v>
      </c>
      <c r="C35">
        <v>18576.470702999999</v>
      </c>
      <c r="D35" s="17">
        <f t="shared" si="0"/>
        <v>192.01324209999075</v>
      </c>
      <c r="E35" s="29">
        <f>SUMPRODUCT($D$3:INDEX($D$3:$D$52,ROWS($D36:D$52)),$D36:D$52)</f>
        <v>-727432.35437595972</v>
      </c>
      <c r="F35" s="17"/>
    </row>
    <row r="36" spans="1:6" x14ac:dyDescent="0.25">
      <c r="A36" s="6">
        <v>34</v>
      </c>
      <c r="B36" s="28">
        <v>42597</v>
      </c>
      <c r="C36">
        <v>18636.050781000002</v>
      </c>
      <c r="D36" s="17">
        <f t="shared" si="0"/>
        <v>251.59332009999343</v>
      </c>
      <c r="E36" s="29">
        <f>SUMPRODUCT($D$3:INDEX($D$3:$D$52,ROWS($D37:D$52)),$D37:D$52)</f>
        <v>-609095.19582281634</v>
      </c>
      <c r="F36" s="17"/>
    </row>
    <row r="37" spans="1:6" x14ac:dyDescent="0.25">
      <c r="A37" s="6">
        <v>35</v>
      </c>
      <c r="B37" s="28">
        <v>42598</v>
      </c>
      <c r="C37">
        <v>18552.019531000002</v>
      </c>
      <c r="D37" s="17">
        <f t="shared" si="0"/>
        <v>167.56207009999343</v>
      </c>
      <c r="E37" s="29">
        <f>SUMPRODUCT($D$3:INDEX($D$3:$D$52,ROWS($D38:D$52)),$D38:D$52)</f>
        <v>-594292.58333882212</v>
      </c>
      <c r="F37" s="17"/>
    </row>
    <row r="38" spans="1:6" x14ac:dyDescent="0.25">
      <c r="A38" s="6">
        <v>36</v>
      </c>
      <c r="B38" s="28">
        <v>42599</v>
      </c>
      <c r="C38">
        <v>18573.939452999999</v>
      </c>
      <c r="D38" s="17">
        <f t="shared" si="0"/>
        <v>189.48199209999075</v>
      </c>
      <c r="E38" s="29">
        <f>SUMPRODUCT($D$3:INDEX($D$3:$D$52,ROWS($D39:D$52)),$D39:D$52)</f>
        <v>-534202.34476938215</v>
      </c>
      <c r="F38" s="17"/>
    </row>
    <row r="39" spans="1:6" x14ac:dyDescent="0.25">
      <c r="A39" s="6">
        <v>37</v>
      </c>
      <c r="B39" s="28">
        <v>42600</v>
      </c>
      <c r="C39">
        <v>18597.699218999998</v>
      </c>
      <c r="D39" s="17">
        <f t="shared" si="0"/>
        <v>213.24175809998997</v>
      </c>
      <c r="E39" s="29">
        <f>SUMPRODUCT($D$3:INDEX($D$3:$D$52,ROWS($D40:D$52)),$D40:D$52)</f>
        <v>-462211.54904107552</v>
      </c>
      <c r="F39" s="17"/>
    </row>
    <row r="40" spans="1:6" x14ac:dyDescent="0.25">
      <c r="A40" s="6">
        <v>38</v>
      </c>
      <c r="B40" s="28">
        <v>42601</v>
      </c>
      <c r="C40">
        <v>18552.570312</v>
      </c>
      <c r="D40" s="17">
        <f t="shared" si="0"/>
        <v>168.11285109999153</v>
      </c>
      <c r="E40" s="29">
        <f>SUMPRODUCT($D$3:INDEX($D$3:$D$52,ROWS($D41:D$52)),$D41:D$52)</f>
        <v>-418801.8815823429</v>
      </c>
      <c r="F40" s="17"/>
    </row>
    <row r="41" spans="1:6" x14ac:dyDescent="0.25">
      <c r="A41" s="6">
        <v>39</v>
      </c>
      <c r="B41" s="28">
        <v>42604</v>
      </c>
      <c r="C41">
        <v>18529.419922000001</v>
      </c>
      <c r="D41" s="17">
        <f t="shared" si="0"/>
        <v>144.96246109999265</v>
      </c>
      <c r="E41" s="29">
        <f>SUMPRODUCT($D$3:INDEX($D$3:$D$52,ROWS($D42:D$52)),$D42:D$52)</f>
        <v>-397120.28449078789</v>
      </c>
      <c r="F41" s="17"/>
    </row>
    <row r="42" spans="1:6" x14ac:dyDescent="0.25">
      <c r="A42" s="6">
        <v>40</v>
      </c>
      <c r="B42" s="28">
        <v>42605</v>
      </c>
      <c r="C42">
        <v>18547.300781000002</v>
      </c>
      <c r="D42" s="17">
        <f t="shared" si="0"/>
        <v>162.84332009999343</v>
      </c>
      <c r="E42" s="29">
        <f>SUMPRODUCT($D$3:INDEX($D$3:$D$52,ROWS($D43:D$52)),$D43:D$52)</f>
        <v>-312861.80673807114</v>
      </c>
      <c r="F42" s="17"/>
    </row>
    <row r="43" spans="1:6" x14ac:dyDescent="0.25">
      <c r="A43" s="6">
        <v>41</v>
      </c>
      <c r="B43" s="28">
        <v>42606</v>
      </c>
      <c r="C43">
        <v>18481.480468999998</v>
      </c>
      <c r="D43" s="17">
        <f t="shared" si="0"/>
        <v>97.023008099989966</v>
      </c>
      <c r="E43" s="29">
        <f>SUMPRODUCT($D$3:INDEX($D$3:$D$52,ROWS($D44:D$52)),$D44:D$52)</f>
        <v>-290676.27835125505</v>
      </c>
      <c r="F43" s="17"/>
    </row>
    <row r="44" spans="1:6" x14ac:dyDescent="0.25">
      <c r="A44" s="6">
        <v>42</v>
      </c>
      <c r="B44" s="28">
        <v>42607</v>
      </c>
      <c r="C44">
        <v>18448.410156000002</v>
      </c>
      <c r="D44" s="17">
        <f t="shared" si="0"/>
        <v>63.952695099993434</v>
      </c>
      <c r="E44" s="29">
        <f>SUMPRODUCT($D$3:INDEX($D$3:$D$52,ROWS($D45:D$52)),$D45:D$52)</f>
        <v>-309099.27933423093</v>
      </c>
      <c r="F44" s="17"/>
    </row>
    <row r="45" spans="1:6" x14ac:dyDescent="0.25">
      <c r="A45" s="6">
        <v>43</v>
      </c>
      <c r="B45" s="28">
        <v>42608</v>
      </c>
      <c r="C45">
        <v>18395.400390999999</v>
      </c>
      <c r="D45" s="17">
        <f t="shared" si="0"/>
        <v>10.942930099990917</v>
      </c>
      <c r="E45" s="29">
        <f>SUMPRODUCT($D$3:INDEX($D$3:$D$52,ROWS($D46:D$52)),$D46:D$52)</f>
        <v>-385607.526662399</v>
      </c>
      <c r="F45" s="17"/>
    </row>
    <row r="46" spans="1:6" x14ac:dyDescent="0.25">
      <c r="A46" s="6">
        <v>44</v>
      </c>
      <c r="B46" s="28">
        <v>42611</v>
      </c>
      <c r="C46">
        <v>18502.990234000001</v>
      </c>
      <c r="D46" s="17">
        <f t="shared" si="0"/>
        <v>118.53277309999248</v>
      </c>
      <c r="E46" s="29">
        <f>SUMPRODUCT($D$3:INDEX($D$3:$D$52,ROWS($D47:D$52)),$D47:D$52)</f>
        <v>-291584.55771783023</v>
      </c>
      <c r="F46" s="17"/>
    </row>
    <row r="47" spans="1:6" x14ac:dyDescent="0.25">
      <c r="A47" s="6">
        <v>45</v>
      </c>
      <c r="B47" s="28">
        <v>42612</v>
      </c>
      <c r="C47">
        <v>18454.300781000002</v>
      </c>
      <c r="D47" s="17">
        <f t="shared" si="0"/>
        <v>69.843320099993434</v>
      </c>
      <c r="E47" s="29">
        <f>SUMPRODUCT($D$3:INDEX($D$3:$D$52,ROWS($D48:D$52)),$D48:D$52)</f>
        <v>-232808.58082641967</v>
      </c>
      <c r="F47" s="17"/>
    </row>
    <row r="48" spans="1:6" x14ac:dyDescent="0.25">
      <c r="A48" s="6">
        <v>46</v>
      </c>
      <c r="B48" s="28">
        <v>42613</v>
      </c>
      <c r="C48">
        <v>18400.880859000001</v>
      </c>
      <c r="D48" s="17">
        <f t="shared" si="0"/>
        <v>16.423398099992482</v>
      </c>
      <c r="E48" s="29">
        <f>SUMPRODUCT($D$3:INDEX($D$3:$D$52,ROWS($D49:D$52)),$D49:D$52)</f>
        <v>-239595.46134400085</v>
      </c>
      <c r="F48" s="17"/>
    </row>
    <row r="49" spans="1:6" x14ac:dyDescent="0.25">
      <c r="A49" s="6">
        <v>47</v>
      </c>
      <c r="B49" s="28">
        <v>42614</v>
      </c>
      <c r="C49">
        <v>18419.300781000002</v>
      </c>
      <c r="D49" s="17">
        <f t="shared" si="0"/>
        <v>34.843320099993434</v>
      </c>
      <c r="E49" s="29">
        <f>SUMPRODUCT($D$3:INDEX($D$3:$D$52,ROWS($D50:D$52)),$D50:D$52)</f>
        <v>-275170.35689781111</v>
      </c>
      <c r="F49" s="17"/>
    </row>
    <row r="50" spans="1:6" x14ac:dyDescent="0.25">
      <c r="A50" s="6">
        <v>48</v>
      </c>
      <c r="B50" s="28">
        <v>42615</v>
      </c>
      <c r="C50">
        <v>18491.960938</v>
      </c>
      <c r="D50" s="17">
        <f t="shared" si="0"/>
        <v>107.50347709999187</v>
      </c>
      <c r="E50" s="29">
        <f>SUMPRODUCT($D$3:INDEX($D$3:$D$52,ROWS($D51:D$52)),$D51:D$52)</f>
        <v>-247509.58526445218</v>
      </c>
      <c r="F50" s="17"/>
    </row>
    <row r="51" spans="1:6" x14ac:dyDescent="0.25">
      <c r="A51" s="6">
        <v>49</v>
      </c>
      <c r="B51" s="28">
        <v>42619</v>
      </c>
      <c r="C51">
        <v>18538.119140999999</v>
      </c>
      <c r="D51" s="17">
        <f t="shared" si="0"/>
        <v>153.66168009999092</v>
      </c>
      <c r="E51" s="29">
        <f>SUMPRODUCT($D$3:INDEX($D$3:$D$52,ROWS($D52:D$52)),$D52:D$52)</f>
        <v>-138103.7880238409</v>
      </c>
      <c r="F51" s="17"/>
    </row>
    <row r="52" spans="1:6" x14ac:dyDescent="0.25">
      <c r="A52" s="6">
        <v>50</v>
      </c>
      <c r="B52" s="28">
        <v>42620</v>
      </c>
      <c r="C52">
        <v>18526.140625</v>
      </c>
      <c r="D52" s="17">
        <f t="shared" si="0"/>
        <v>141.6831640999917</v>
      </c>
      <c r="E52" s="29">
        <f>SUMPRODUCT($D$3:INDEX($D$3:$D$52,ROWS($D$52:D53)),$D$52:D53)</f>
        <v>-138103.7880238409</v>
      </c>
      <c r="F52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79"/>
  <sheetViews>
    <sheetView workbookViewId="0">
      <selection activeCell="R83" sqref="R83"/>
    </sheetView>
  </sheetViews>
  <sheetFormatPr defaultRowHeight="15" x14ac:dyDescent="0.25"/>
  <cols>
    <col min="1" max="1" width="7.28515625" customWidth="1"/>
    <col min="2" max="2" width="10.7109375" customWidth="1"/>
    <col min="4" max="4" width="7.42578125" customWidth="1"/>
    <col min="5" max="5" width="11.140625" customWidth="1"/>
    <col min="6" max="6" width="9.85546875" customWidth="1"/>
    <col min="7" max="7" width="12" customWidth="1"/>
    <col min="8" max="8" width="7.42578125" customWidth="1"/>
    <col min="9" max="9" width="9.7109375" customWidth="1"/>
    <col min="10" max="10" width="7.42578125" customWidth="1"/>
    <col min="11" max="11" width="9.7109375" customWidth="1"/>
    <col min="12" max="12" width="7.42578125" customWidth="1"/>
    <col min="13" max="13" width="9.7109375" customWidth="1"/>
    <col min="14" max="14" width="7.42578125" customWidth="1"/>
    <col min="15" max="15" width="9.7109375" customWidth="1"/>
    <col min="16" max="16" width="7.42578125" customWidth="1"/>
    <col min="17" max="17" width="9.7109375" customWidth="1"/>
    <col min="18" max="18" width="7.42578125" customWidth="1"/>
    <col min="19" max="19" width="9.7109375" customWidth="1"/>
    <col min="20" max="20" width="7.42578125" customWidth="1"/>
    <col min="21" max="21" width="9.7109375" customWidth="1"/>
    <col min="22" max="22" width="7.42578125" customWidth="1"/>
    <col min="23" max="23" width="9.7109375" customWidth="1"/>
    <col min="24" max="24" width="7.42578125" customWidth="1"/>
    <col min="25" max="25" width="9.7109375" customWidth="1"/>
    <col min="26" max="26" width="7.42578125" customWidth="1"/>
    <col min="27" max="27" width="9.7109375" customWidth="1"/>
    <col min="28" max="28" width="7.42578125" customWidth="1"/>
    <col min="29" max="29" width="9.7109375" customWidth="1"/>
    <col min="30" max="30" width="7.42578125" customWidth="1"/>
    <col min="31" max="31" width="9.7109375" customWidth="1"/>
    <col min="32" max="32" width="7.42578125" customWidth="1"/>
    <col min="33" max="33" width="9.7109375" customWidth="1"/>
    <col min="34" max="34" width="7.42578125" customWidth="1"/>
    <col min="35" max="35" width="9.7109375" customWidth="1"/>
    <col min="36" max="36" width="7.42578125" customWidth="1"/>
    <col min="37" max="37" width="9.7109375" customWidth="1"/>
    <col min="38" max="38" width="7.42578125" customWidth="1"/>
    <col min="39" max="39" width="9.7109375" customWidth="1"/>
    <col min="40" max="40" width="7.42578125" customWidth="1"/>
    <col min="41" max="41" width="9.7109375" customWidth="1"/>
    <col min="42" max="42" width="7.42578125" customWidth="1"/>
    <col min="43" max="43" width="9.7109375" customWidth="1"/>
  </cols>
  <sheetData>
    <row r="1" spans="1:43" x14ac:dyDescent="0.25">
      <c r="A1" s="14"/>
      <c r="B1" s="38" t="s">
        <v>86</v>
      </c>
      <c r="C1" s="14"/>
      <c r="K1" t="s">
        <v>73</v>
      </c>
    </row>
    <row r="2" spans="1:43" ht="17.25" x14ac:dyDescent="0.25">
      <c r="A2" s="15" t="s">
        <v>12</v>
      </c>
      <c r="B2" s="15" t="s">
        <v>13</v>
      </c>
      <c r="C2" s="15" t="s">
        <v>74</v>
      </c>
      <c r="D2" s="16" t="s">
        <v>4</v>
      </c>
      <c r="E2" s="16" t="s">
        <v>48</v>
      </c>
      <c r="F2" s="16" t="s">
        <v>8</v>
      </c>
      <c r="G2" s="16" t="s">
        <v>49</v>
      </c>
      <c r="H2" s="16" t="s">
        <v>9</v>
      </c>
      <c r="I2" s="16" t="s">
        <v>50</v>
      </c>
      <c r="J2" s="16" t="s">
        <v>10</v>
      </c>
      <c r="K2" s="16" t="s">
        <v>51</v>
      </c>
      <c r="L2" s="16" t="s">
        <v>11</v>
      </c>
      <c r="M2" s="16" t="s">
        <v>52</v>
      </c>
      <c r="N2" s="16" t="s">
        <v>29</v>
      </c>
      <c r="O2" s="16" t="s">
        <v>53</v>
      </c>
      <c r="P2" s="16" t="s">
        <v>30</v>
      </c>
      <c r="Q2" s="16" t="s">
        <v>54</v>
      </c>
      <c r="R2" s="16" t="s">
        <v>31</v>
      </c>
      <c r="S2" s="16" t="s">
        <v>55</v>
      </c>
      <c r="T2" s="16" t="s">
        <v>32</v>
      </c>
      <c r="U2" s="16" t="s">
        <v>56</v>
      </c>
      <c r="V2" s="16" t="s">
        <v>33</v>
      </c>
      <c r="W2" s="16" t="s">
        <v>57</v>
      </c>
      <c r="X2" s="16" t="s">
        <v>34</v>
      </c>
      <c r="Y2" s="16" t="s">
        <v>58</v>
      </c>
      <c r="Z2" s="16" t="s">
        <v>35</v>
      </c>
      <c r="AA2" s="16" t="s">
        <v>59</v>
      </c>
      <c r="AB2" s="16" t="s">
        <v>36</v>
      </c>
      <c r="AC2" s="16" t="s">
        <v>60</v>
      </c>
      <c r="AD2" s="16" t="s">
        <v>37</v>
      </c>
      <c r="AE2" s="16" t="s">
        <v>61</v>
      </c>
      <c r="AF2" s="16" t="s">
        <v>38</v>
      </c>
      <c r="AG2" s="16" t="s">
        <v>62</v>
      </c>
      <c r="AH2" s="16" t="s">
        <v>39</v>
      </c>
      <c r="AI2" s="16" t="s">
        <v>63</v>
      </c>
      <c r="AJ2" s="16" t="s">
        <v>40</v>
      </c>
      <c r="AK2" s="16" t="s">
        <v>64</v>
      </c>
      <c r="AL2" s="16" t="s">
        <v>41</v>
      </c>
      <c r="AM2" s="16" t="s">
        <v>65</v>
      </c>
      <c r="AN2" s="16" t="s">
        <v>42</v>
      </c>
      <c r="AO2" s="16" t="s">
        <v>66</v>
      </c>
      <c r="AP2" s="16" t="s">
        <v>43</v>
      </c>
      <c r="AQ2" s="16" t="s">
        <v>67</v>
      </c>
    </row>
    <row r="3" spans="1:43" x14ac:dyDescent="0.25">
      <c r="A3" s="6">
        <v>1</v>
      </c>
      <c r="B3" s="28">
        <v>42430</v>
      </c>
      <c r="C3" s="41">
        <v>31.538219000000002</v>
      </c>
      <c r="D3" s="32">
        <f>C4-C3</f>
        <v>9.72849999999994E-2</v>
      </c>
      <c r="E3" s="32">
        <f>(D3-D$53)^2</f>
        <v>4.7569873458402001E-3</v>
      </c>
      <c r="F3" s="32">
        <f>$C5-$C3</f>
        <v>0.13449999999999918</v>
      </c>
      <c r="G3" s="32">
        <f>(F3-F$53)^2</f>
        <v>5.9697552865046457E-3</v>
      </c>
      <c r="H3" s="32">
        <f>$C6-$C3</f>
        <v>0.22478699999999918</v>
      </c>
      <c r="I3" s="32">
        <f>(H3-H$53)^2</f>
        <v>1.8226479160445945E-2</v>
      </c>
      <c r="J3" s="32">
        <f>$C7-$C3</f>
        <v>0.35452199999999934</v>
      </c>
      <c r="K3" s="32">
        <f>(J3-J$53)^2</f>
        <v>5.4985841488359749E-2</v>
      </c>
      <c r="L3" s="32">
        <f>$C8-$C3</f>
        <v>0.35182799999999759</v>
      </c>
      <c r="M3" s="32">
        <f>(L3-L$53)^2</f>
        <v>4.1281114976932966E-2</v>
      </c>
      <c r="N3" s="32">
        <f>$C9-$C3</f>
        <v>0.30993699999999791</v>
      </c>
      <c r="O3" s="32">
        <f>(N3-N$53)^2</f>
        <v>1.7531995475915677E-2</v>
      </c>
      <c r="P3" s="32">
        <f>$C10-$C3</f>
        <v>0.32115199999999788</v>
      </c>
      <c r="Q3" s="32">
        <f>(P3-P$53)^2</f>
        <v>1.2872847430611831E-2</v>
      </c>
      <c r="R3" s="32">
        <f>$C11-$C3</f>
        <v>0.38132999999999839</v>
      </c>
      <c r="S3" s="32">
        <f>(R3-R$53)^2</f>
        <v>2.1099525191985938E-2</v>
      </c>
      <c r="T3" s="32">
        <f>$C12-$C3</f>
        <v>0.32203900000000019</v>
      </c>
      <c r="U3" s="32">
        <f>(T3-T$53)^2</f>
        <v>3.3629850765625573E-3</v>
      </c>
      <c r="V3" s="32">
        <f>$C13-$C3</f>
        <v>0.26349899999999948</v>
      </c>
      <c r="W3" s="32">
        <f>(V3-V$53)^2</f>
        <v>9.3335106729849329E-4</v>
      </c>
      <c r="X3" s="32">
        <f>$C14-$C3</f>
        <v>0.33935999999999922</v>
      </c>
      <c r="Y3" s="32">
        <f>(X3-X$53)^2</f>
        <v>1.4927245050484018E-4</v>
      </c>
      <c r="Z3" s="32">
        <f>$C15-$C3</f>
        <v>0.35314999999999941</v>
      </c>
      <c r="AA3" s="32">
        <f>(Z3-Z$53)^2</f>
        <v>4.1707858512784489E-5</v>
      </c>
      <c r="AB3" s="32">
        <f>$C16-$C3</f>
        <v>0.40129099999999696</v>
      </c>
      <c r="AC3" s="32">
        <f>(AB3-AB$53)^2</f>
        <v>8.8008893926648526E-5</v>
      </c>
      <c r="AD3" s="32">
        <f>$C17-$C3</f>
        <v>0.45753699999999853</v>
      </c>
      <c r="AE3" s="32">
        <f>(AD3-AD$53)^2</f>
        <v>1.0787959018578861E-3</v>
      </c>
      <c r="AF3" s="32">
        <f>$C18-$C3</f>
        <v>0.58020199999999633</v>
      </c>
      <c r="AG3" s="32">
        <f>(AF3-AF$53)^2</f>
        <v>1.5385841338927385E-2</v>
      </c>
      <c r="AH3" s="32">
        <f>$C19-$C3</f>
        <v>0.64779299999999651</v>
      </c>
      <c r="AI3" s="32">
        <f>(AH3-AH$53)^2</f>
        <v>2.6050625167881473E-2</v>
      </c>
      <c r="AJ3" s="32">
        <f>$C20-$C3</f>
        <v>0.59955100000000172</v>
      </c>
      <c r="AK3" s="32">
        <f>(AJ3-AJ$53)^2</f>
        <v>6.5185136297229865E-3</v>
      </c>
      <c r="AL3" s="32">
        <f>$C21-$C3</f>
        <v>0.60016699999999545</v>
      </c>
      <c r="AM3" s="32">
        <f>(AL3-AL$53)^2</f>
        <v>2.2497517823971197E-3</v>
      </c>
      <c r="AN3" s="32">
        <f>$C22-$C3</f>
        <v>0.72700899999999891</v>
      </c>
      <c r="AO3" s="32">
        <f>(AN3-AN$53)^2</f>
        <v>1.976562308140431E-2</v>
      </c>
      <c r="AP3" s="32">
        <f>$C23-$C3</f>
        <v>0.691357</v>
      </c>
      <c r="AQ3" s="32">
        <f>(AP3-AP$53)^2</f>
        <v>5.7069063558669092E-3</v>
      </c>
    </row>
    <row r="4" spans="1:43" x14ac:dyDescent="0.25">
      <c r="A4" s="6">
        <v>2</v>
      </c>
      <c r="B4" s="28">
        <v>42461</v>
      </c>
      <c r="C4" s="41">
        <v>31.635504000000001</v>
      </c>
      <c r="D4" s="32">
        <f t="shared" ref="D4:D51" si="0">C5-C4</f>
        <v>3.7214999999999776E-2</v>
      </c>
      <c r="E4" s="32">
        <f t="shared" ref="E4:E51" si="1">(D4-D$53)^2</f>
        <v>7.9226317506941139E-5</v>
      </c>
      <c r="F4" s="32">
        <f t="shared" ref="F4:F50" si="2">$C6-$C4</f>
        <v>0.12750199999999978</v>
      </c>
      <c r="G4" s="32">
        <f t="shared" ref="G4:G50" si="3">(F4-F$53)^2</f>
        <v>4.9373376664196339E-3</v>
      </c>
      <c r="H4" s="32">
        <f t="shared" ref="H4:H49" si="4">$C7-$C4</f>
        <v>0.25723699999999994</v>
      </c>
      <c r="I4" s="32">
        <f t="shared" ref="I4:I49" si="5">(H4-H$53)^2</f>
        <v>2.8041337199576587E-2</v>
      </c>
      <c r="J4" s="32">
        <f t="shared" ref="J4:J48" si="6">$C8-$C4</f>
        <v>0.25454299999999819</v>
      </c>
      <c r="K4" s="32">
        <f t="shared" ref="K4:K48" si="7">(J4-J$53)^2</f>
        <v>1.8093370534559547E-2</v>
      </c>
      <c r="L4" s="32">
        <f t="shared" ref="L4:L47" si="8">$C9-$C4</f>
        <v>0.21265199999999851</v>
      </c>
      <c r="M4" s="32">
        <f t="shared" ref="M4:M47" si="9">(L4-L$53)^2</f>
        <v>4.0961978205700765E-3</v>
      </c>
      <c r="N4" s="32">
        <f t="shared" ref="N4:N46" si="10">$C10-$C4</f>
        <v>0.22386699999999848</v>
      </c>
      <c r="O4" s="32">
        <f t="shared" ref="O4:O46" si="11">(N4-N$53)^2</f>
        <v>2.1472511940555856E-3</v>
      </c>
      <c r="P4" s="32">
        <f t="shared" ref="P4:P45" si="12">$C11-$C4</f>
        <v>0.28404499999999899</v>
      </c>
      <c r="Q4" s="32">
        <f t="shared" ref="Q4:Q45" si="13">(P4-P$53)^2</f>
        <v>5.8295624596121356E-3</v>
      </c>
      <c r="R4" s="32">
        <f t="shared" ref="R4:R44" si="14">$C12-$C4</f>
        <v>0.22475400000000079</v>
      </c>
      <c r="S4" s="32">
        <f t="shared" ref="S4:S44" si="15">(R4-R$53)^2</f>
        <v>1.2812528252287839E-4</v>
      </c>
      <c r="T4" s="32">
        <f t="shared" ref="T4:T43" si="16">$C13-$C4</f>
        <v>0.16621400000000008</v>
      </c>
      <c r="U4" s="32">
        <f t="shared" ref="U4:U43" si="17">(T4-T$53)^2</f>
        <v>9.571442639062424E-3</v>
      </c>
      <c r="V4" s="32">
        <f t="shared" ref="V4:V42" si="18">$C14-$C4</f>
        <v>0.24207499999999982</v>
      </c>
      <c r="W4" s="32">
        <f t="shared" ref="W4:W42" si="19">(V4-V$53)^2</f>
        <v>2.701379301965129E-3</v>
      </c>
      <c r="X4" s="32">
        <f t="shared" ref="X4:X41" si="20">$C15-$C4</f>
        <v>0.25586500000000001</v>
      </c>
      <c r="Y4" s="32">
        <f t="shared" ref="Y4:Y41" si="21">(X4-X$53)^2</f>
        <v>5.0804519947153046E-3</v>
      </c>
      <c r="Z4" s="32">
        <f t="shared" ref="Z4:Z40" si="22">$C16-$C4</f>
        <v>0.30400599999999756</v>
      </c>
      <c r="AA4" s="32">
        <f t="shared" ref="AA4:AA40" si="23">(Z4-Z$53)^2</f>
        <v>3.0916004371075961E-3</v>
      </c>
      <c r="AB4" s="32">
        <f t="shared" ref="AB4:AB39" si="24">$C17-$C4</f>
        <v>0.36025199999999913</v>
      </c>
      <c r="AC4" s="32">
        <f t="shared" ref="AC4:AC39" si="25">(AB4-AB$53)^2</f>
        <v>1.0022096175378364E-3</v>
      </c>
      <c r="AD4" s="32">
        <f t="shared" ref="AD4:AD38" si="26">$C18-$C4</f>
        <v>0.48291699999999693</v>
      </c>
      <c r="AE4" s="32">
        <f t="shared" ref="AE4:AE38" si="27">(AD4-AD$53)^2</f>
        <v>3.390153952143358E-3</v>
      </c>
      <c r="AF4" s="32">
        <f t="shared" ref="AF4:AF37" si="28">$C19-$C4</f>
        <v>0.55050799999999711</v>
      </c>
      <c r="AG4" s="32">
        <f t="shared" ref="AG4:AG37" si="29">(AF4-AF$53)^2</f>
        <v>8.9011066686924337E-3</v>
      </c>
      <c r="AH4" s="32">
        <f t="shared" ref="AH4:AH36" si="30">$C20-$C4</f>
        <v>0.50226600000000232</v>
      </c>
      <c r="AI4" s="32">
        <f t="shared" ref="AI4:AI36" si="31">(AH4-AH$53)^2</f>
        <v>2.5201754924618488E-4</v>
      </c>
      <c r="AJ4" s="32">
        <f t="shared" ref="AJ4:AJ35" si="32">$C21-$C4</f>
        <v>0.50288199999999605</v>
      </c>
      <c r="AK4" s="32">
        <f t="shared" ref="AK4:AK35" si="33">(AJ4-AJ$53)^2</f>
        <v>2.5381866659777167E-4</v>
      </c>
      <c r="AL4" s="32">
        <f t="shared" ref="AL4:AL34" si="34">$C22-$C4</f>
        <v>0.62972399999999951</v>
      </c>
      <c r="AM4" s="32">
        <f t="shared" ref="AM4:AM34" si="35">(AL4-AL$53)^2</f>
        <v>5.9272365827523436E-3</v>
      </c>
      <c r="AN4" s="32">
        <f t="shared" ref="AN4:AN33" si="36">$C23-$C4</f>
        <v>0.5940720000000006</v>
      </c>
      <c r="AO4" s="32">
        <f t="shared" ref="AO4:AO33" si="37">(AN4-AN$53)^2</f>
        <v>5.8572490671129677E-5</v>
      </c>
      <c r="AP4" s="32">
        <f t="shared" ref="AP4:AP32" si="38">$C24-$C4</f>
        <v>0.62318300000000093</v>
      </c>
      <c r="AQ4" s="32">
        <f t="shared" ref="AQ4:AQ32" si="39">(AP4-AP$53)^2</f>
        <v>5.4317916556502294E-5</v>
      </c>
    </row>
    <row r="5" spans="1:43" x14ac:dyDescent="0.25">
      <c r="A5" s="6">
        <v>3</v>
      </c>
      <c r="B5" s="28">
        <v>42491</v>
      </c>
      <c r="C5" s="41">
        <v>31.672719000000001</v>
      </c>
      <c r="D5" s="32">
        <f t="shared" si="0"/>
        <v>9.0287000000000006E-2</v>
      </c>
      <c r="E5" s="32">
        <f t="shared" si="1"/>
        <v>3.8406424001736165E-3</v>
      </c>
      <c r="F5" s="32">
        <f t="shared" si="2"/>
        <v>0.22002200000000016</v>
      </c>
      <c r="G5" s="32">
        <f t="shared" si="3"/>
        <v>2.649934413961123E-2</v>
      </c>
      <c r="H5" s="32">
        <f t="shared" si="4"/>
        <v>0.21732799999999841</v>
      </c>
      <c r="I5" s="32">
        <f t="shared" si="5"/>
        <v>1.6268104116750105E-2</v>
      </c>
      <c r="J5" s="32">
        <f t="shared" si="6"/>
        <v>0.17543699999999873</v>
      </c>
      <c r="K5" s="32">
        <f t="shared" si="7"/>
        <v>3.069780511359874E-3</v>
      </c>
      <c r="L5" s="32">
        <f t="shared" si="8"/>
        <v>0.18665199999999871</v>
      </c>
      <c r="M5" s="32">
        <f t="shared" si="9"/>
        <v>1.4441174569337978E-3</v>
      </c>
      <c r="N5" s="32">
        <f t="shared" si="10"/>
        <v>0.24682999999999922</v>
      </c>
      <c r="O5" s="32">
        <f t="shared" si="11"/>
        <v>4.8026898439393487E-3</v>
      </c>
      <c r="P5" s="32">
        <f t="shared" si="12"/>
        <v>0.18753900000000101</v>
      </c>
      <c r="Q5" s="32">
        <f t="shared" si="13"/>
        <v>4.0620099104076384E-4</v>
      </c>
      <c r="R5" s="32">
        <f t="shared" si="14"/>
        <v>0.12899900000000031</v>
      </c>
      <c r="S5" s="32">
        <f t="shared" si="15"/>
        <v>1.1464893707278869E-2</v>
      </c>
      <c r="T5" s="32">
        <f t="shared" si="16"/>
        <v>0.20486000000000004</v>
      </c>
      <c r="U5" s="32">
        <f t="shared" si="17"/>
        <v>3.5031897500624586E-3</v>
      </c>
      <c r="V5" s="32">
        <f t="shared" si="18"/>
        <v>0.21865000000000023</v>
      </c>
      <c r="W5" s="32">
        <f t="shared" si="19"/>
        <v>5.6851290667086444E-3</v>
      </c>
      <c r="X5" s="32">
        <f t="shared" si="20"/>
        <v>0.26679099999999778</v>
      </c>
      <c r="Y5" s="32">
        <f t="shared" si="21"/>
        <v>3.6422781411366372E-3</v>
      </c>
      <c r="Z5" s="32">
        <f t="shared" si="22"/>
        <v>0.32303699999999935</v>
      </c>
      <c r="AA5" s="32">
        <f t="shared" si="23"/>
        <v>1.3374499018911736E-3</v>
      </c>
      <c r="AB5" s="32">
        <f t="shared" si="24"/>
        <v>0.44570199999999716</v>
      </c>
      <c r="AC5" s="32">
        <f t="shared" si="25"/>
        <v>2.8936121369819937E-3</v>
      </c>
      <c r="AD5" s="32">
        <f t="shared" si="26"/>
        <v>0.51329299999999733</v>
      </c>
      <c r="AE5" s="32">
        <f t="shared" si="27"/>
        <v>7.8501422639146931E-3</v>
      </c>
      <c r="AF5" s="32">
        <f t="shared" si="28"/>
        <v>0.46505100000000255</v>
      </c>
      <c r="AG5" s="32">
        <f t="shared" si="29"/>
        <v>7.9008569398840943E-5</v>
      </c>
      <c r="AH5" s="32">
        <f t="shared" si="30"/>
        <v>0.46566699999999628</v>
      </c>
      <c r="AI5" s="32">
        <f t="shared" si="31"/>
        <v>4.2948166400380935E-4</v>
      </c>
      <c r="AJ5" s="32">
        <f t="shared" si="32"/>
        <v>0.59250899999999973</v>
      </c>
      <c r="AK5" s="32">
        <f t="shared" si="33"/>
        <v>5.4309990844726638E-3</v>
      </c>
      <c r="AL5" s="32">
        <f t="shared" si="34"/>
        <v>0.55685700000000082</v>
      </c>
      <c r="AM5" s="32">
        <f t="shared" si="35"/>
        <v>1.6987161107191002E-5</v>
      </c>
      <c r="AN5" s="32">
        <f t="shared" si="36"/>
        <v>0.58596800000000115</v>
      </c>
      <c r="AO5" s="32">
        <f t="shared" si="37"/>
        <v>2.0316053777618414E-7</v>
      </c>
      <c r="AP5" s="32">
        <f t="shared" si="38"/>
        <v>0.52633399999999853</v>
      </c>
      <c r="AQ5" s="32">
        <f t="shared" si="39"/>
        <v>8.0064790990738866E-3</v>
      </c>
    </row>
    <row r="6" spans="1:43" x14ac:dyDescent="0.25">
      <c r="A6" s="6">
        <v>4</v>
      </c>
      <c r="B6" s="28">
        <v>42522</v>
      </c>
      <c r="C6" s="41">
        <v>31.763006000000001</v>
      </c>
      <c r="D6" s="32">
        <f t="shared" si="0"/>
        <v>0.12973500000000016</v>
      </c>
      <c r="E6" s="32">
        <f t="shared" si="1"/>
        <v>1.0286202337506984E-2</v>
      </c>
      <c r="F6" s="32">
        <f t="shared" si="2"/>
        <v>0.12704099999999841</v>
      </c>
      <c r="G6" s="32">
        <f t="shared" si="3"/>
        <v>4.872764758866251E-3</v>
      </c>
      <c r="H6" s="32">
        <f t="shared" si="4"/>
        <v>8.5149999999998727E-2</v>
      </c>
      <c r="I6" s="32">
        <f t="shared" si="5"/>
        <v>2.1450993620048368E-5</v>
      </c>
      <c r="J6" s="32">
        <f t="shared" si="6"/>
        <v>9.6364999999998702E-2</v>
      </c>
      <c r="K6" s="32">
        <f t="shared" si="7"/>
        <v>5.6009848896005536E-4</v>
      </c>
      <c r="L6" s="32">
        <f t="shared" si="8"/>
        <v>0.15654299999999921</v>
      </c>
      <c r="M6" s="32">
        <f t="shared" si="9"/>
        <v>6.2292273752056091E-5</v>
      </c>
      <c r="N6" s="32">
        <f t="shared" si="10"/>
        <v>9.7252000000001004E-2</v>
      </c>
      <c r="O6" s="32">
        <f t="shared" si="11"/>
        <v>6.4443257867299276E-3</v>
      </c>
      <c r="P6" s="32">
        <f t="shared" si="12"/>
        <v>3.8712000000000302E-2</v>
      </c>
      <c r="Q6" s="32">
        <f t="shared" si="13"/>
        <v>2.8554723202040614E-2</v>
      </c>
      <c r="R6" s="32">
        <f t="shared" si="14"/>
        <v>0.11457300000000004</v>
      </c>
      <c r="S6" s="32">
        <f t="shared" si="15"/>
        <v>1.476230926835209E-2</v>
      </c>
      <c r="T6" s="32">
        <f t="shared" si="16"/>
        <v>0.12836300000000023</v>
      </c>
      <c r="U6" s="32">
        <f t="shared" si="17"/>
        <v>1.8410351382562355E-2</v>
      </c>
      <c r="V6" s="32">
        <f t="shared" si="18"/>
        <v>0.17650399999999777</v>
      </c>
      <c r="W6" s="32">
        <f t="shared" si="19"/>
        <v>1.38170138920425E-2</v>
      </c>
      <c r="X6" s="32">
        <f t="shared" si="20"/>
        <v>0.23274999999999935</v>
      </c>
      <c r="Y6" s="32">
        <f t="shared" si="21"/>
        <v>8.909904312083829E-3</v>
      </c>
      <c r="Z6" s="32">
        <f t="shared" si="22"/>
        <v>0.35541499999999715</v>
      </c>
      <c r="AA6" s="32">
        <f t="shared" si="23"/>
        <v>1.7582608918208335E-5</v>
      </c>
      <c r="AB6" s="32">
        <f t="shared" si="24"/>
        <v>0.42300599999999733</v>
      </c>
      <c r="AC6" s="32">
        <f t="shared" si="25"/>
        <v>9.6698021920433609E-4</v>
      </c>
      <c r="AD6" s="32">
        <f t="shared" si="26"/>
        <v>0.37476400000000254</v>
      </c>
      <c r="AE6" s="32">
        <f t="shared" si="27"/>
        <v>2.4928023309719553E-3</v>
      </c>
      <c r="AF6" s="32">
        <f t="shared" si="28"/>
        <v>0.37537999999999627</v>
      </c>
      <c r="AG6" s="32">
        <f t="shared" si="29"/>
        <v>6.5257837948110948E-3</v>
      </c>
      <c r="AH6" s="32">
        <f t="shared" si="30"/>
        <v>0.50222199999999972</v>
      </c>
      <c r="AI6" s="32">
        <f t="shared" si="31"/>
        <v>2.5062247991276902E-4</v>
      </c>
      <c r="AJ6" s="32">
        <f t="shared" si="32"/>
        <v>0.46657000000000082</v>
      </c>
      <c r="AK6" s="32">
        <f t="shared" si="33"/>
        <v>2.7294028835975368E-3</v>
      </c>
      <c r="AL6" s="32">
        <f t="shared" si="34"/>
        <v>0.49568100000000115</v>
      </c>
      <c r="AM6" s="32">
        <f t="shared" si="35"/>
        <v>3.2552104488489265E-3</v>
      </c>
      <c r="AN6" s="32">
        <f t="shared" si="36"/>
        <v>0.43604699999999852</v>
      </c>
      <c r="AO6" s="32">
        <f t="shared" si="37"/>
        <v>2.261165818567137E-2</v>
      </c>
      <c r="AP6" s="32">
        <f t="shared" si="38"/>
        <v>0.51445299999999961</v>
      </c>
      <c r="AQ6" s="32">
        <f t="shared" si="39"/>
        <v>1.0273835619315068E-2</v>
      </c>
    </row>
    <row r="7" spans="1:43" x14ac:dyDescent="0.25">
      <c r="A7" s="6">
        <v>5</v>
      </c>
      <c r="B7" s="28">
        <v>42552</v>
      </c>
      <c r="C7" s="41">
        <v>31.892741000000001</v>
      </c>
      <c r="D7" s="32">
        <f t="shared" si="0"/>
        <v>-2.6940000000017505E-3</v>
      </c>
      <c r="E7" s="32">
        <f t="shared" si="1"/>
        <v>9.6150123200705064E-4</v>
      </c>
      <c r="F7" s="32">
        <f t="shared" si="2"/>
        <v>-4.4585000000001429E-2</v>
      </c>
      <c r="G7" s="32">
        <f t="shared" si="3"/>
        <v>1.0367477045760338E-2</v>
      </c>
      <c r="H7" s="32">
        <f t="shared" si="4"/>
        <v>-3.3370000000001454E-2</v>
      </c>
      <c r="I7" s="32">
        <f t="shared" si="5"/>
        <v>1.5166297306663841E-2</v>
      </c>
      <c r="J7" s="32">
        <f t="shared" si="6"/>
        <v>2.6807999999999055E-2</v>
      </c>
      <c r="K7" s="32">
        <f t="shared" si="7"/>
        <v>8.6906023075601531E-3</v>
      </c>
      <c r="L7" s="32">
        <f t="shared" si="8"/>
        <v>-3.2482999999999151E-2</v>
      </c>
      <c r="M7" s="32">
        <f t="shared" si="9"/>
        <v>3.2809328355569885E-2</v>
      </c>
      <c r="N7" s="32">
        <f t="shared" si="10"/>
        <v>-9.1022999999999854E-2</v>
      </c>
      <c r="O7" s="32">
        <f t="shared" si="11"/>
        <v>7.2119939379171785E-2</v>
      </c>
      <c r="P7" s="32">
        <f t="shared" si="12"/>
        <v>-1.516200000000012E-2</v>
      </c>
      <c r="Q7" s="32">
        <f t="shared" si="13"/>
        <v>4.9664542043755026E-2</v>
      </c>
      <c r="R7" s="32">
        <f t="shared" si="14"/>
        <v>-1.3719999999999288E-3</v>
      </c>
      <c r="S7" s="32">
        <f t="shared" si="15"/>
        <v>5.6380243851888577E-2</v>
      </c>
      <c r="T7" s="32">
        <f t="shared" si="16"/>
        <v>4.6768999999997618E-2</v>
      </c>
      <c r="U7" s="32">
        <f t="shared" si="17"/>
        <v>4.7210055201563399E-2</v>
      </c>
      <c r="V7" s="32">
        <f t="shared" si="18"/>
        <v>0.10301499999999919</v>
      </c>
      <c r="W7" s="32">
        <f t="shared" si="19"/>
        <v>3.6494292851708889E-2</v>
      </c>
      <c r="X7" s="32">
        <f t="shared" si="20"/>
        <v>0.22567999999999699</v>
      </c>
      <c r="Y7" s="32">
        <f t="shared" si="21"/>
        <v>1.0294596185242203E-2</v>
      </c>
      <c r="Z7" s="32">
        <f t="shared" si="22"/>
        <v>0.29327099999999717</v>
      </c>
      <c r="AA7" s="32">
        <f t="shared" si="23"/>
        <v>4.4006190837293105E-3</v>
      </c>
      <c r="AB7" s="32">
        <f t="shared" si="24"/>
        <v>0.24502900000000238</v>
      </c>
      <c r="AC7" s="32">
        <f t="shared" si="25"/>
        <v>2.1573938400481427E-2</v>
      </c>
      <c r="AD7" s="32">
        <f t="shared" si="26"/>
        <v>0.24564499999999612</v>
      </c>
      <c r="AE7" s="32">
        <f t="shared" si="27"/>
        <v>3.2057817977744936E-2</v>
      </c>
      <c r="AF7" s="32">
        <f t="shared" si="28"/>
        <v>0.37248699999999957</v>
      </c>
      <c r="AG7" s="32">
        <f t="shared" si="29"/>
        <v>7.001559767751739E-3</v>
      </c>
      <c r="AH7" s="32">
        <f t="shared" si="30"/>
        <v>0.33683500000000066</v>
      </c>
      <c r="AI7" s="32">
        <f t="shared" si="31"/>
        <v>2.2366979008003347E-2</v>
      </c>
      <c r="AJ7" s="32">
        <f t="shared" si="32"/>
        <v>0.36594600000000099</v>
      </c>
      <c r="AK7" s="32">
        <f t="shared" si="33"/>
        <v>2.3368529881597253E-2</v>
      </c>
      <c r="AL7" s="32">
        <f t="shared" si="34"/>
        <v>0.30631199999999836</v>
      </c>
      <c r="AM7" s="32">
        <f t="shared" si="35"/>
        <v>6.0724517504817416E-2</v>
      </c>
      <c r="AN7" s="32">
        <f t="shared" si="36"/>
        <v>0.38471799999999945</v>
      </c>
      <c r="AO7" s="32">
        <f t="shared" si="37"/>
        <v>4.068318582720442E-2</v>
      </c>
      <c r="AP7" s="32">
        <f t="shared" si="38"/>
        <v>0.43248400000000231</v>
      </c>
      <c r="AQ7" s="32">
        <f t="shared" si="39"/>
        <v>3.3609496954245081E-2</v>
      </c>
    </row>
    <row r="8" spans="1:43" x14ac:dyDescent="0.25">
      <c r="A8" s="6">
        <v>6</v>
      </c>
      <c r="B8" s="28">
        <v>42583</v>
      </c>
      <c r="C8" s="41">
        <v>31.890046999999999</v>
      </c>
      <c r="D8" s="32">
        <f t="shared" si="0"/>
        <v>-4.1890999999999678E-2</v>
      </c>
      <c r="E8" s="32">
        <f t="shared" si="1"/>
        <v>4.9287537258402275E-3</v>
      </c>
      <c r="F8" s="32">
        <f t="shared" si="2"/>
        <v>-3.0675999999999704E-2</v>
      </c>
      <c r="G8" s="32">
        <f t="shared" si="3"/>
        <v>7.7284860756110614E-3</v>
      </c>
      <c r="H8" s="32">
        <f t="shared" si="4"/>
        <v>2.9502000000000805E-2</v>
      </c>
      <c r="I8" s="32">
        <f t="shared" si="5"/>
        <v>3.6336207410981856E-3</v>
      </c>
      <c r="J8" s="32">
        <f t="shared" si="6"/>
        <v>-2.9788999999997401E-2</v>
      </c>
      <c r="K8" s="32">
        <f t="shared" si="7"/>
        <v>2.2446152256159181E-2</v>
      </c>
      <c r="L8" s="32">
        <f t="shared" si="8"/>
        <v>-8.8328999999998103E-2</v>
      </c>
      <c r="M8" s="32">
        <f t="shared" si="9"/>
        <v>5.6159261876660184E-2</v>
      </c>
      <c r="N8" s="32">
        <f t="shared" si="10"/>
        <v>-1.2467999999998369E-2</v>
      </c>
      <c r="O8" s="32">
        <f t="shared" si="11"/>
        <v>3.6098692104868955E-2</v>
      </c>
      <c r="P8" s="32">
        <f t="shared" si="12"/>
        <v>1.3220000000018217E-3</v>
      </c>
      <c r="Q8" s="32">
        <f t="shared" si="13"/>
        <v>4.2589166530611372E-2</v>
      </c>
      <c r="R8" s="32">
        <f t="shared" si="14"/>
        <v>4.9462999999999369E-2</v>
      </c>
      <c r="S8" s="32">
        <f t="shared" si="15"/>
        <v>3.4823383129327902E-2</v>
      </c>
      <c r="T8" s="32">
        <f t="shared" si="16"/>
        <v>0.10570900000000094</v>
      </c>
      <c r="U8" s="32">
        <f t="shared" si="17"/>
        <v>2.5071159751562103E-2</v>
      </c>
      <c r="V8" s="32">
        <f t="shared" si="18"/>
        <v>0.22837399999999874</v>
      </c>
      <c r="W8" s="32">
        <f t="shared" si="19"/>
        <v>4.3133100320421865E-3</v>
      </c>
      <c r="X8" s="32">
        <f t="shared" si="20"/>
        <v>0.29596499999999892</v>
      </c>
      <c r="Y8" s="32">
        <f t="shared" si="21"/>
        <v>9.7202337892593764E-4</v>
      </c>
      <c r="Z8" s="32">
        <f t="shared" si="22"/>
        <v>0.24772300000000413</v>
      </c>
      <c r="AA8" s="32">
        <f t="shared" si="23"/>
        <v>1.2518289512052291E-2</v>
      </c>
      <c r="AB8" s="32">
        <f t="shared" si="24"/>
        <v>0.24833899999999787</v>
      </c>
      <c r="AC8" s="32">
        <f t="shared" si="25"/>
        <v>2.0612544303260521E-2</v>
      </c>
      <c r="AD8" s="32">
        <f t="shared" si="26"/>
        <v>0.37518100000000132</v>
      </c>
      <c r="AE8" s="32">
        <f t="shared" si="27"/>
        <v>2.4513362918006502E-3</v>
      </c>
      <c r="AF8" s="32">
        <f t="shared" si="28"/>
        <v>0.33952900000000241</v>
      </c>
      <c r="AG8" s="32">
        <f t="shared" si="29"/>
        <v>1.3603332157515784E-2</v>
      </c>
      <c r="AH8" s="32">
        <f t="shared" si="30"/>
        <v>0.36864000000000274</v>
      </c>
      <c r="AI8" s="32">
        <f t="shared" si="31"/>
        <v>1.386528372815444E-2</v>
      </c>
      <c r="AJ8" s="32">
        <f t="shared" si="32"/>
        <v>0.30900600000000011</v>
      </c>
      <c r="AK8" s="32">
        <f t="shared" si="33"/>
        <v>4.4019265734097472E-2</v>
      </c>
      <c r="AL8" s="32">
        <f t="shared" si="34"/>
        <v>0.3874120000000012</v>
      </c>
      <c r="AM8" s="32">
        <f t="shared" si="35"/>
        <v>2.7331843653203389E-2</v>
      </c>
      <c r="AN8" s="32">
        <f t="shared" si="36"/>
        <v>0.43517800000000406</v>
      </c>
      <c r="AO8" s="32">
        <f t="shared" si="37"/>
        <v>2.287375941920303E-2</v>
      </c>
      <c r="AP8" s="32">
        <f t="shared" si="38"/>
        <v>0.43631999999999849</v>
      </c>
      <c r="AQ8" s="32">
        <f t="shared" si="39"/>
        <v>3.2217712291349926E-2</v>
      </c>
    </row>
    <row r="9" spans="1:43" x14ac:dyDescent="0.25">
      <c r="A9" s="6">
        <v>7</v>
      </c>
      <c r="B9" s="28">
        <v>42614</v>
      </c>
      <c r="C9" s="41">
        <v>31.848155999999999</v>
      </c>
      <c r="D9" s="32">
        <f t="shared" si="0"/>
        <v>1.1214999999999975E-2</v>
      </c>
      <c r="E9" s="32">
        <f t="shared" si="1"/>
        <v>2.9237865084027733E-4</v>
      </c>
      <c r="F9" s="32">
        <f t="shared" si="2"/>
        <v>7.1393000000000484E-2</v>
      </c>
      <c r="G9" s="32">
        <f t="shared" si="3"/>
        <v>2.0042607086647254E-4</v>
      </c>
      <c r="H9" s="32">
        <f t="shared" si="4"/>
        <v>1.2102000000002278E-2</v>
      </c>
      <c r="I9" s="32">
        <f t="shared" si="5"/>
        <v>6.0341080976196631E-3</v>
      </c>
      <c r="J9" s="32">
        <f t="shared" si="6"/>
        <v>-4.6437999999998425E-2</v>
      </c>
      <c r="K9" s="32">
        <f t="shared" si="7"/>
        <v>2.7712061136359434E-2</v>
      </c>
      <c r="L9" s="32">
        <f t="shared" si="8"/>
        <v>2.9423000000001309E-2</v>
      </c>
      <c r="M9" s="32">
        <f t="shared" si="9"/>
        <v>1.421518591738808E-2</v>
      </c>
      <c r="N9" s="32">
        <f t="shared" si="10"/>
        <v>4.32130000000015E-2</v>
      </c>
      <c r="O9" s="32">
        <f t="shared" si="11"/>
        <v>1.8040669158334313E-2</v>
      </c>
      <c r="P9" s="32">
        <f t="shared" si="12"/>
        <v>9.1353999999999047E-2</v>
      </c>
      <c r="Q9" s="32">
        <f t="shared" si="13"/>
        <v>1.3534862640326684E-2</v>
      </c>
      <c r="R9" s="32">
        <f t="shared" si="14"/>
        <v>0.14760000000000062</v>
      </c>
      <c r="S9" s="32">
        <f t="shared" si="15"/>
        <v>7.8275148866203004E-3</v>
      </c>
      <c r="T9" s="32">
        <f t="shared" si="16"/>
        <v>0.27026499999999842</v>
      </c>
      <c r="U9" s="32">
        <f t="shared" si="17"/>
        <v>3.8654197562484214E-5</v>
      </c>
      <c r="V9" s="32">
        <f t="shared" si="18"/>
        <v>0.3378559999999986</v>
      </c>
      <c r="W9" s="32">
        <f t="shared" si="19"/>
        <v>1.9189836077343001E-3</v>
      </c>
      <c r="X9" s="32">
        <f t="shared" si="20"/>
        <v>0.28961400000000381</v>
      </c>
      <c r="Y9" s="32">
        <f t="shared" si="21"/>
        <v>1.4083725108203153E-3</v>
      </c>
      <c r="Z9" s="32">
        <f t="shared" si="22"/>
        <v>0.29022999999999755</v>
      </c>
      <c r="AA9" s="32">
        <f t="shared" si="23"/>
        <v>4.8133293849995434E-3</v>
      </c>
      <c r="AB9" s="32">
        <f t="shared" si="24"/>
        <v>0.417072000000001</v>
      </c>
      <c r="AC9" s="32">
        <f t="shared" si="25"/>
        <v>6.3314162087121397E-4</v>
      </c>
      <c r="AD9" s="32">
        <f t="shared" si="26"/>
        <v>0.38142000000000209</v>
      </c>
      <c r="AE9" s="32">
        <f t="shared" si="27"/>
        <v>1.8724635113148899E-3</v>
      </c>
      <c r="AF9" s="32">
        <f t="shared" si="28"/>
        <v>0.41053100000000242</v>
      </c>
      <c r="AG9" s="32">
        <f t="shared" si="29"/>
        <v>2.0822176870455922E-3</v>
      </c>
      <c r="AH9" s="32">
        <f t="shared" si="30"/>
        <v>0.35089699999999979</v>
      </c>
      <c r="AI9" s="32">
        <f t="shared" si="31"/>
        <v>1.8358607612488462E-2</v>
      </c>
      <c r="AJ9" s="32">
        <f t="shared" si="32"/>
        <v>0.42930300000000088</v>
      </c>
      <c r="AK9" s="32">
        <f t="shared" si="33"/>
        <v>8.0121631767224415E-3</v>
      </c>
      <c r="AL9" s="32">
        <f t="shared" si="34"/>
        <v>0.47706900000000374</v>
      </c>
      <c r="AM9" s="32">
        <f t="shared" si="35"/>
        <v>5.7254118996871821E-3</v>
      </c>
      <c r="AN9" s="32">
        <f t="shared" si="36"/>
        <v>0.47821099999999817</v>
      </c>
      <c r="AO9" s="32">
        <f t="shared" si="37"/>
        <v>1.1708913553138042E-2</v>
      </c>
      <c r="AP9" s="32">
        <f t="shared" si="38"/>
        <v>0.4730230000000013</v>
      </c>
      <c r="AQ9" s="32">
        <f t="shared" si="39"/>
        <v>2.0388964404831813E-2</v>
      </c>
    </row>
    <row r="10" spans="1:43" x14ac:dyDescent="0.25">
      <c r="A10" s="6">
        <v>8</v>
      </c>
      <c r="B10" s="28">
        <v>42644</v>
      </c>
      <c r="C10" s="41">
        <v>31.859370999999999</v>
      </c>
      <c r="D10" s="32">
        <f t="shared" si="0"/>
        <v>6.0178000000000509E-2</v>
      </c>
      <c r="E10" s="32">
        <f t="shared" si="1"/>
        <v>1.0153091853403126E-3</v>
      </c>
      <c r="F10" s="32">
        <f t="shared" si="2"/>
        <v>8.8700000000230261E-4</v>
      </c>
      <c r="G10" s="32">
        <f t="shared" si="3"/>
        <v>3.1751882205683099E-3</v>
      </c>
      <c r="H10" s="32">
        <f t="shared" si="4"/>
        <v>-5.76529999999984E-2</v>
      </c>
      <c r="I10" s="32">
        <f t="shared" si="5"/>
        <v>2.1736938200445609E-2</v>
      </c>
      <c r="J10" s="32">
        <f t="shared" si="6"/>
        <v>1.8208000000001334E-2</v>
      </c>
      <c r="K10" s="32">
        <f t="shared" si="7"/>
        <v>1.0368004787559702E-2</v>
      </c>
      <c r="L10" s="32">
        <f t="shared" si="8"/>
        <v>3.1998000000001525E-2</v>
      </c>
      <c r="M10" s="32">
        <f t="shared" si="9"/>
        <v>1.3607795151478946E-2</v>
      </c>
      <c r="N10" s="32">
        <f t="shared" si="10"/>
        <v>8.0138999999999072E-2</v>
      </c>
      <c r="O10" s="32">
        <f t="shared" si="11"/>
        <v>9.4847260346139842E-3</v>
      </c>
      <c r="P10" s="32">
        <f t="shared" si="12"/>
        <v>0.13638500000000064</v>
      </c>
      <c r="Q10" s="32">
        <f t="shared" si="13"/>
        <v>5.0848919853263971E-3</v>
      </c>
      <c r="R10" s="32">
        <f t="shared" si="14"/>
        <v>0.25904999999999845</v>
      </c>
      <c r="S10" s="32">
        <f t="shared" si="15"/>
        <v>5.2793132076674805E-4</v>
      </c>
      <c r="T10" s="32">
        <f t="shared" si="16"/>
        <v>0.32664099999999863</v>
      </c>
      <c r="U10" s="32">
        <f t="shared" si="17"/>
        <v>3.9179149455623669E-3</v>
      </c>
      <c r="V10" s="32">
        <f t="shared" si="18"/>
        <v>0.27839900000000384</v>
      </c>
      <c r="W10" s="32">
        <f t="shared" si="19"/>
        <v>2.4494738011886718E-4</v>
      </c>
      <c r="X10" s="32">
        <f t="shared" si="20"/>
        <v>0.27901499999999757</v>
      </c>
      <c r="Y10" s="32">
        <f t="shared" si="21"/>
        <v>2.3162359920839829E-3</v>
      </c>
      <c r="Z10" s="32">
        <f t="shared" si="22"/>
        <v>0.40585700000000102</v>
      </c>
      <c r="AA10" s="32">
        <f t="shared" si="23"/>
        <v>2.1389550013507599E-3</v>
      </c>
      <c r="AB10" s="32">
        <f t="shared" si="24"/>
        <v>0.37020500000000212</v>
      </c>
      <c r="AC10" s="32">
        <f t="shared" si="25"/>
        <v>4.7109376092658694E-4</v>
      </c>
      <c r="AD10" s="32">
        <f t="shared" si="26"/>
        <v>0.39931600000000245</v>
      </c>
      <c r="AE10" s="32">
        <f t="shared" si="27"/>
        <v>6.43939925943531E-4</v>
      </c>
      <c r="AF10" s="32">
        <f t="shared" si="28"/>
        <v>0.33968199999999982</v>
      </c>
      <c r="AG10" s="32">
        <f t="shared" si="29"/>
        <v>1.3567665769516389E-2</v>
      </c>
      <c r="AH10" s="32">
        <f t="shared" si="30"/>
        <v>0.4180880000000009</v>
      </c>
      <c r="AI10" s="32">
        <f t="shared" si="31"/>
        <v>4.665291529851975E-3</v>
      </c>
      <c r="AJ10" s="32">
        <f t="shared" si="32"/>
        <v>0.46585400000000377</v>
      </c>
      <c r="AK10" s="32">
        <f t="shared" si="33"/>
        <v>2.804728500097223E-3</v>
      </c>
      <c r="AL10" s="32">
        <f t="shared" si="34"/>
        <v>0.46699599999999819</v>
      </c>
      <c r="AM10" s="32">
        <f t="shared" si="35"/>
        <v>7.3512535628815967E-3</v>
      </c>
      <c r="AN10" s="32">
        <f t="shared" si="36"/>
        <v>0.46180800000000133</v>
      </c>
      <c r="AO10" s="32">
        <f t="shared" si="37"/>
        <v>1.5527834861870628E-2</v>
      </c>
      <c r="AP10" s="32">
        <f t="shared" si="38"/>
        <v>0.53610000000000113</v>
      </c>
      <c r="AQ10" s="32">
        <f t="shared" si="39"/>
        <v>6.3541513741079353E-3</v>
      </c>
    </row>
    <row r="11" spans="1:43" x14ac:dyDescent="0.25">
      <c r="A11" s="6">
        <v>9</v>
      </c>
      <c r="B11" s="28">
        <v>42675</v>
      </c>
      <c r="C11" s="41">
        <v>31.919549</v>
      </c>
      <c r="D11" s="32">
        <f t="shared" si="0"/>
        <v>-5.9290999999998206E-2</v>
      </c>
      <c r="E11" s="32">
        <f t="shared" si="1"/>
        <v>7.674650625839957E-3</v>
      </c>
      <c r="F11" s="32">
        <f t="shared" si="2"/>
        <v>-0.11783099999999891</v>
      </c>
      <c r="G11" s="32">
        <f t="shared" si="3"/>
        <v>3.0648387442100071E-2</v>
      </c>
      <c r="H11" s="32">
        <f t="shared" si="4"/>
        <v>-4.1969999999999175E-2</v>
      </c>
      <c r="I11" s="32">
        <f t="shared" si="5"/>
        <v>1.7358463480576302E-2</v>
      </c>
      <c r="J11" s="32">
        <f t="shared" si="6"/>
        <v>-2.8179999999998984E-2</v>
      </c>
      <c r="K11" s="32">
        <f t="shared" si="7"/>
        <v>2.1966619089959661E-2</v>
      </c>
      <c r="L11" s="32">
        <f t="shared" si="8"/>
        <v>1.9960999999998563E-2</v>
      </c>
      <c r="M11" s="32">
        <f t="shared" si="9"/>
        <v>1.6560975711206943E-2</v>
      </c>
      <c r="N11" s="32">
        <f t="shared" si="10"/>
        <v>7.6207000000000136E-2</v>
      </c>
      <c r="O11" s="32">
        <f t="shared" si="11"/>
        <v>1.0266058143823076E-2</v>
      </c>
      <c r="P11" s="32">
        <f t="shared" si="12"/>
        <v>0.19887199999999794</v>
      </c>
      <c r="Q11" s="32">
        <f t="shared" si="13"/>
        <v>7.7817602040847531E-5</v>
      </c>
      <c r="R11" s="32">
        <f t="shared" si="14"/>
        <v>0.26646299999999812</v>
      </c>
      <c r="S11" s="32">
        <f t="shared" si="15"/>
        <v>9.2353727566914842E-4</v>
      </c>
      <c r="T11" s="32">
        <f t="shared" si="16"/>
        <v>0.21822100000000333</v>
      </c>
      <c r="U11" s="32">
        <f t="shared" si="17"/>
        <v>2.1000910155621667E-3</v>
      </c>
      <c r="V11" s="32">
        <f t="shared" si="18"/>
        <v>0.21883699999999706</v>
      </c>
      <c r="W11" s="32">
        <f t="shared" si="19"/>
        <v>5.6569645124270708E-3</v>
      </c>
      <c r="X11" s="32">
        <f t="shared" si="20"/>
        <v>0.34567900000000051</v>
      </c>
      <c r="Y11" s="32">
        <f t="shared" si="21"/>
        <v>3.4360963713646331E-4</v>
      </c>
      <c r="Z11" s="32">
        <f t="shared" si="22"/>
        <v>0.31002700000000161</v>
      </c>
      <c r="AA11" s="32">
        <f t="shared" si="23"/>
        <v>2.4582916413504138E-3</v>
      </c>
      <c r="AB11" s="32">
        <f t="shared" si="24"/>
        <v>0.33913800000000194</v>
      </c>
      <c r="AC11" s="32">
        <f t="shared" si="25"/>
        <v>2.7848517345375585E-3</v>
      </c>
      <c r="AD11" s="32">
        <f t="shared" si="26"/>
        <v>0.27950399999999931</v>
      </c>
      <c r="AE11" s="32">
        <f t="shared" si="27"/>
        <v>2.1079547047543768E-2</v>
      </c>
      <c r="AF11" s="32">
        <f t="shared" si="28"/>
        <v>0.35791000000000039</v>
      </c>
      <c r="AG11" s="32">
        <f t="shared" si="29"/>
        <v>9.6535190789280492E-3</v>
      </c>
      <c r="AH11" s="32">
        <f t="shared" si="30"/>
        <v>0.40567600000000326</v>
      </c>
      <c r="AI11" s="32">
        <f t="shared" si="31"/>
        <v>6.514901441366714E-3</v>
      </c>
      <c r="AJ11" s="32">
        <f t="shared" si="32"/>
        <v>0.40681799999999768</v>
      </c>
      <c r="AK11" s="32">
        <f t="shared" si="33"/>
        <v>1.2543034018598104E-2</v>
      </c>
      <c r="AL11" s="32">
        <f t="shared" si="34"/>
        <v>0.40163000000000082</v>
      </c>
      <c r="AM11" s="32">
        <f t="shared" si="35"/>
        <v>2.2832857507139037E-2</v>
      </c>
      <c r="AN11" s="32">
        <f t="shared" si="36"/>
        <v>0.47592200000000062</v>
      </c>
      <c r="AO11" s="32">
        <f t="shared" si="37"/>
        <v>1.2209528077337505E-2</v>
      </c>
      <c r="AP11" s="32">
        <f t="shared" si="38"/>
        <v>0.5718629999999969</v>
      </c>
      <c r="AQ11" s="32">
        <f t="shared" si="39"/>
        <v>1.9315964379360141E-3</v>
      </c>
    </row>
    <row r="12" spans="1:43" x14ac:dyDescent="0.25">
      <c r="A12" s="6">
        <v>10</v>
      </c>
      <c r="B12" s="28">
        <v>42705</v>
      </c>
      <c r="C12" s="41">
        <v>31.860258000000002</v>
      </c>
      <c r="D12" s="32">
        <f t="shared" si="0"/>
        <v>-5.8540000000000703E-2</v>
      </c>
      <c r="E12" s="32">
        <f t="shared" si="1"/>
        <v>7.5436317916737269E-3</v>
      </c>
      <c r="F12" s="32">
        <f t="shared" si="2"/>
        <v>1.7320999999999032E-2</v>
      </c>
      <c r="G12" s="32">
        <f t="shared" si="3"/>
        <v>1.593191938440991E-3</v>
      </c>
      <c r="H12" s="32">
        <f t="shared" si="4"/>
        <v>3.1110999999999223E-2</v>
      </c>
      <c r="I12" s="32">
        <f t="shared" si="5"/>
        <v>3.4422301211418527E-3</v>
      </c>
      <c r="J12" s="32">
        <f t="shared" si="6"/>
        <v>7.9251999999996769E-2</v>
      </c>
      <c r="K12" s="32">
        <f t="shared" si="7"/>
        <v>1.662959464360253E-3</v>
      </c>
      <c r="L12" s="32">
        <f t="shared" si="8"/>
        <v>0.13549799999999834</v>
      </c>
      <c r="M12" s="32">
        <f t="shared" si="9"/>
        <v>1.7298706057028749E-4</v>
      </c>
      <c r="N12" s="32">
        <f t="shared" si="10"/>
        <v>0.25816299999999615</v>
      </c>
      <c r="O12" s="32">
        <f t="shared" si="11"/>
        <v>6.5019132141481426E-3</v>
      </c>
      <c r="P12" s="32">
        <f t="shared" si="12"/>
        <v>0.32575399999999632</v>
      </c>
      <c r="Q12" s="32">
        <f t="shared" si="13"/>
        <v>1.3938298526040017E-2</v>
      </c>
      <c r="R12" s="32">
        <f t="shared" si="14"/>
        <v>0.27751200000000154</v>
      </c>
      <c r="S12" s="32">
        <f t="shared" si="15"/>
        <v>1.7171705069132992E-3</v>
      </c>
      <c r="T12" s="32">
        <f t="shared" si="16"/>
        <v>0.27812799999999527</v>
      </c>
      <c r="U12" s="32">
        <f t="shared" si="17"/>
        <v>1.9825344006237542E-4</v>
      </c>
      <c r="V12" s="32">
        <f t="shared" si="18"/>
        <v>0.40496999999999872</v>
      </c>
      <c r="W12" s="32">
        <f t="shared" si="19"/>
        <v>1.2303291905682913E-2</v>
      </c>
      <c r="X12" s="32">
        <f t="shared" si="20"/>
        <v>0.36931799999999981</v>
      </c>
      <c r="Y12" s="32">
        <f t="shared" si="21"/>
        <v>1.778790558399609E-3</v>
      </c>
      <c r="Z12" s="32">
        <f t="shared" si="22"/>
        <v>0.39842900000000014</v>
      </c>
      <c r="AA12" s="32">
        <f t="shared" si="23"/>
        <v>1.5070574504317505E-3</v>
      </c>
      <c r="AB12" s="32">
        <f t="shared" si="24"/>
        <v>0.33879499999999751</v>
      </c>
      <c r="AC12" s="32">
        <f t="shared" si="25"/>
        <v>2.8211707659269157E-3</v>
      </c>
      <c r="AD12" s="32">
        <f t="shared" si="26"/>
        <v>0.4172009999999986</v>
      </c>
      <c r="AE12" s="32">
        <f t="shared" si="27"/>
        <v>5.6114652943689044E-5</v>
      </c>
      <c r="AF12" s="32">
        <f t="shared" si="28"/>
        <v>0.46496700000000146</v>
      </c>
      <c r="AG12" s="32">
        <f t="shared" si="29"/>
        <v>7.7522327751762559E-5</v>
      </c>
      <c r="AH12" s="32">
        <f t="shared" si="30"/>
        <v>0.46610899999999589</v>
      </c>
      <c r="AI12" s="32">
        <f t="shared" si="31"/>
        <v>4.1135706557957985E-4</v>
      </c>
      <c r="AJ12" s="32">
        <f t="shared" si="32"/>
        <v>0.46092099999999903</v>
      </c>
      <c r="AK12" s="32">
        <f t="shared" si="33"/>
        <v>3.3515632659727314E-3</v>
      </c>
      <c r="AL12" s="32">
        <f t="shared" si="34"/>
        <v>0.53521299999999883</v>
      </c>
      <c r="AM12" s="32">
        <f t="shared" si="35"/>
        <v>3.0703631052655809E-4</v>
      </c>
      <c r="AN12" s="32">
        <f t="shared" si="36"/>
        <v>0.63115399999999511</v>
      </c>
      <c r="AO12" s="32">
        <f t="shared" si="37"/>
        <v>2.0012440837373947E-3</v>
      </c>
      <c r="AP12" s="32">
        <f t="shared" si="38"/>
        <v>0.64244099999999804</v>
      </c>
      <c r="AQ12" s="32">
        <f t="shared" si="39"/>
        <v>7.0905405683226771E-4</v>
      </c>
    </row>
    <row r="13" spans="1:43" x14ac:dyDescent="0.25">
      <c r="A13" s="6">
        <v>11</v>
      </c>
      <c r="B13" s="28">
        <v>42736</v>
      </c>
      <c r="C13" s="41">
        <v>31.801718000000001</v>
      </c>
      <c r="D13" s="32">
        <f t="shared" si="0"/>
        <v>7.5860999999999734E-2</v>
      </c>
      <c r="E13" s="32">
        <f t="shared" si="1"/>
        <v>2.2607092845069229E-3</v>
      </c>
      <c r="F13" s="32">
        <f t="shared" si="2"/>
        <v>8.9650999999999925E-2</v>
      </c>
      <c r="G13" s="32">
        <f t="shared" si="3"/>
        <v>1.0507446392919904E-3</v>
      </c>
      <c r="H13" s="32">
        <f t="shared" si="4"/>
        <v>0.13779199999999747</v>
      </c>
      <c r="I13" s="32">
        <f t="shared" si="5"/>
        <v>2.3050060228371992E-3</v>
      </c>
      <c r="J13" s="32">
        <f t="shared" si="6"/>
        <v>0.19403799999999904</v>
      </c>
      <c r="K13" s="32">
        <f t="shared" si="7"/>
        <v>5.4769768435598779E-3</v>
      </c>
      <c r="L13" s="32">
        <f t="shared" si="8"/>
        <v>0.31670299999999685</v>
      </c>
      <c r="M13" s="32">
        <f t="shared" si="9"/>
        <v>2.8241658033751057E-2</v>
      </c>
      <c r="N13" s="32">
        <f t="shared" si="10"/>
        <v>0.38429399999999703</v>
      </c>
      <c r="O13" s="32">
        <f t="shared" si="11"/>
        <v>4.2751947947752243E-2</v>
      </c>
      <c r="P13" s="32">
        <f t="shared" si="12"/>
        <v>0.33605200000000224</v>
      </c>
      <c r="Q13" s="32">
        <f t="shared" si="13"/>
        <v>1.6475922859184321E-2</v>
      </c>
      <c r="R13" s="32">
        <f t="shared" si="14"/>
        <v>0.33666799999999597</v>
      </c>
      <c r="S13" s="32">
        <f t="shared" si="15"/>
        <v>1.0119304954327031E-2</v>
      </c>
      <c r="T13" s="32">
        <f t="shared" si="16"/>
        <v>0.46350999999999942</v>
      </c>
      <c r="U13" s="32">
        <f t="shared" si="17"/>
        <v>3.9785189175062394E-2</v>
      </c>
      <c r="V13" s="32">
        <f t="shared" si="18"/>
        <v>0.42785800000000052</v>
      </c>
      <c r="W13" s="32">
        <f t="shared" si="19"/>
        <v>1.7904635759632075E-2</v>
      </c>
      <c r="X13" s="32">
        <f t="shared" si="20"/>
        <v>0.45696900000000085</v>
      </c>
      <c r="Y13" s="32">
        <f t="shared" si="21"/>
        <v>1.6854974766084139E-2</v>
      </c>
      <c r="Z13" s="32">
        <f t="shared" si="22"/>
        <v>0.39733499999999822</v>
      </c>
      <c r="AA13" s="32">
        <f t="shared" si="23"/>
        <v>1.4233142932424145E-3</v>
      </c>
      <c r="AB13" s="32">
        <f t="shared" si="24"/>
        <v>0.4757409999999993</v>
      </c>
      <c r="AC13" s="32">
        <f t="shared" si="25"/>
        <v>7.0276877911488751E-3</v>
      </c>
      <c r="AD13" s="32">
        <f t="shared" si="26"/>
        <v>0.52350700000000217</v>
      </c>
      <c r="AE13" s="32">
        <f t="shared" si="27"/>
        <v>9.7644098715727445E-3</v>
      </c>
      <c r="AF13" s="32">
        <f t="shared" si="28"/>
        <v>0.52464899999999659</v>
      </c>
      <c r="AG13" s="32">
        <f t="shared" si="29"/>
        <v>4.6904248539866092E-3</v>
      </c>
      <c r="AH13" s="32">
        <f t="shared" si="30"/>
        <v>0.51946099999999973</v>
      </c>
      <c r="AI13" s="32">
        <f t="shared" si="31"/>
        <v>1.0936289084885324E-3</v>
      </c>
      <c r="AJ13" s="32">
        <f t="shared" si="32"/>
        <v>0.59375299999999953</v>
      </c>
      <c r="AK13" s="32">
        <f t="shared" si="33"/>
        <v>5.6159005579726343E-3</v>
      </c>
      <c r="AL13" s="32">
        <f t="shared" si="34"/>
        <v>0.68969399999999581</v>
      </c>
      <c r="AM13" s="32">
        <f t="shared" si="35"/>
        <v>1.8757643976299719E-2</v>
      </c>
      <c r="AN13" s="32">
        <f t="shared" si="36"/>
        <v>0.70098099999999874</v>
      </c>
      <c r="AO13" s="32">
        <f t="shared" si="37"/>
        <v>1.3124512943804297E-2</v>
      </c>
      <c r="AP13" s="32">
        <f t="shared" si="38"/>
        <v>0.72952300000000037</v>
      </c>
      <c r="AQ13" s="32">
        <f t="shared" si="39"/>
        <v>1.2929979784142898E-2</v>
      </c>
    </row>
    <row r="14" spans="1:43" x14ac:dyDescent="0.25">
      <c r="A14" s="6">
        <v>12</v>
      </c>
      <c r="B14" s="28">
        <v>42767</v>
      </c>
      <c r="C14" s="41">
        <v>31.877579000000001</v>
      </c>
      <c r="D14" s="32">
        <f t="shared" si="0"/>
        <v>1.3790000000000191E-2</v>
      </c>
      <c r="E14" s="32">
        <f t="shared" si="1"/>
        <v>2.1094899667360446E-4</v>
      </c>
      <c r="F14" s="32">
        <f t="shared" si="2"/>
        <v>6.1930999999997738E-2</v>
      </c>
      <c r="G14" s="32">
        <f t="shared" si="3"/>
        <v>2.2044823121754453E-5</v>
      </c>
      <c r="H14" s="32">
        <f t="shared" si="4"/>
        <v>0.11817699999999931</v>
      </c>
      <c r="I14" s="32">
        <f t="shared" si="5"/>
        <v>8.0630318566348445E-4</v>
      </c>
      <c r="J14" s="32">
        <f t="shared" si="6"/>
        <v>0.24084199999999711</v>
      </c>
      <c r="K14" s="32">
        <f t="shared" si="7"/>
        <v>1.4595201072359334E-2</v>
      </c>
      <c r="L14" s="32">
        <f t="shared" si="8"/>
        <v>0.30843299999999729</v>
      </c>
      <c r="M14" s="32">
        <f t="shared" si="9"/>
        <v>2.5530461831933068E-2</v>
      </c>
      <c r="N14" s="32">
        <f t="shared" si="10"/>
        <v>0.2601910000000025</v>
      </c>
      <c r="O14" s="32">
        <f t="shared" si="11"/>
        <v>6.833079294335226E-3</v>
      </c>
      <c r="P14" s="32">
        <f t="shared" si="12"/>
        <v>0.26080699999999624</v>
      </c>
      <c r="Q14" s="32">
        <f t="shared" si="13"/>
        <v>2.8210514698975902E-3</v>
      </c>
      <c r="R14" s="32">
        <f t="shared" si="14"/>
        <v>0.38764899999999969</v>
      </c>
      <c r="S14" s="32">
        <f t="shared" si="15"/>
        <v>2.297520983654729E-2</v>
      </c>
      <c r="T14" s="32">
        <f t="shared" si="16"/>
        <v>0.35199700000000078</v>
      </c>
      <c r="U14" s="32">
        <f t="shared" si="17"/>
        <v>7.7350705755626914E-3</v>
      </c>
      <c r="V14" s="32">
        <f t="shared" si="18"/>
        <v>0.38110800000000111</v>
      </c>
      <c r="W14" s="32">
        <f t="shared" si="19"/>
        <v>7.57913108014491E-3</v>
      </c>
      <c r="X14" s="32">
        <f t="shared" si="20"/>
        <v>0.32147399999999848</v>
      </c>
      <c r="Y14" s="32">
        <f t="shared" si="21"/>
        <v>3.2129505557491016E-5</v>
      </c>
      <c r="Z14" s="32">
        <f t="shared" si="22"/>
        <v>0.39987999999999957</v>
      </c>
      <c r="AA14" s="32">
        <f t="shared" si="23"/>
        <v>1.6218209228371114E-3</v>
      </c>
      <c r="AB14" s="32">
        <f t="shared" si="24"/>
        <v>0.44764600000000243</v>
      </c>
      <c r="AC14" s="32">
        <f t="shared" si="25"/>
        <v>3.1065357569825722E-3</v>
      </c>
      <c r="AD14" s="32">
        <f t="shared" si="26"/>
        <v>0.44878799999999686</v>
      </c>
      <c r="AE14" s="32">
        <f t="shared" si="27"/>
        <v>5.8061859291496786E-4</v>
      </c>
      <c r="AF14" s="32">
        <f t="shared" si="28"/>
        <v>0.44359999999999999</v>
      </c>
      <c r="AG14" s="32">
        <f t="shared" si="29"/>
        <v>1.5781197245760305E-4</v>
      </c>
      <c r="AH14" s="32">
        <f t="shared" si="30"/>
        <v>0.5178919999999998</v>
      </c>
      <c r="AI14" s="32">
        <f t="shared" si="31"/>
        <v>9.9231681930671799E-4</v>
      </c>
      <c r="AJ14" s="32">
        <f t="shared" si="32"/>
        <v>0.61383299999999608</v>
      </c>
      <c r="AK14" s="32">
        <f t="shared" si="33"/>
        <v>9.0286697479719721E-3</v>
      </c>
      <c r="AL14" s="32">
        <f t="shared" si="34"/>
        <v>0.62511999999999901</v>
      </c>
      <c r="AM14" s="32">
        <f t="shared" si="35"/>
        <v>5.2395228452038842E-3</v>
      </c>
      <c r="AN14" s="32">
        <f t="shared" si="36"/>
        <v>0.65366200000000063</v>
      </c>
      <c r="AO14" s="32">
        <f t="shared" si="37"/>
        <v>4.5216569120046122E-3</v>
      </c>
      <c r="AP14" s="32">
        <f t="shared" si="38"/>
        <v>0.71856999999999616</v>
      </c>
      <c r="AQ14" s="32">
        <f t="shared" si="39"/>
        <v>1.0559015222383391E-2</v>
      </c>
    </row>
    <row r="15" spans="1:43" x14ac:dyDescent="0.25">
      <c r="A15" s="6">
        <v>13</v>
      </c>
      <c r="B15" s="28">
        <v>42795</v>
      </c>
      <c r="C15" s="41">
        <v>31.891369000000001</v>
      </c>
      <c r="D15" s="32">
        <f t="shared" si="0"/>
        <v>4.8140999999997547E-2</v>
      </c>
      <c r="E15" s="32">
        <f t="shared" si="1"/>
        <v>3.9310662450684869E-4</v>
      </c>
      <c r="F15" s="32">
        <f t="shared" si="2"/>
        <v>0.10438699999999912</v>
      </c>
      <c r="G15" s="32">
        <f t="shared" si="3"/>
        <v>2.223234858866384E-3</v>
      </c>
      <c r="H15" s="32">
        <f t="shared" si="4"/>
        <v>0.22705199999999692</v>
      </c>
      <c r="I15" s="32">
        <f t="shared" si="5"/>
        <v>1.884318420196706E-2</v>
      </c>
      <c r="J15" s="32">
        <f t="shared" si="6"/>
        <v>0.2946429999999971</v>
      </c>
      <c r="K15" s="32">
        <f t="shared" si="7"/>
        <v>3.0489210854559034E-2</v>
      </c>
      <c r="L15" s="32">
        <f t="shared" si="8"/>
        <v>0.24640100000000231</v>
      </c>
      <c r="M15" s="32">
        <f t="shared" si="9"/>
        <v>9.5551691366616391E-3</v>
      </c>
      <c r="N15" s="32">
        <f t="shared" si="10"/>
        <v>0.24701699999999605</v>
      </c>
      <c r="O15" s="32">
        <f t="shared" si="11"/>
        <v>4.8286435521947219E-3</v>
      </c>
      <c r="P15" s="32">
        <f t="shared" si="12"/>
        <v>0.3738589999999995</v>
      </c>
      <c r="Q15" s="32">
        <f t="shared" si="13"/>
        <v>2.7610997128183604E-2</v>
      </c>
      <c r="R15" s="32">
        <f t="shared" si="14"/>
        <v>0.33820700000000059</v>
      </c>
      <c r="S15" s="32">
        <f t="shared" si="15"/>
        <v>1.0431304134596257E-2</v>
      </c>
      <c r="T15" s="32">
        <f t="shared" si="16"/>
        <v>0.36731800000000092</v>
      </c>
      <c r="U15" s="32">
        <f t="shared" si="17"/>
        <v>1.0664744535062753E-2</v>
      </c>
      <c r="V15" s="32">
        <f t="shared" si="18"/>
        <v>0.30768399999999829</v>
      </c>
      <c r="W15" s="32">
        <f t="shared" si="19"/>
        <v>1.8589154947794008E-4</v>
      </c>
      <c r="X15" s="32">
        <f t="shared" si="20"/>
        <v>0.38608999999999938</v>
      </c>
      <c r="Y15" s="32">
        <f t="shared" si="21"/>
        <v>3.4748325762943041E-3</v>
      </c>
      <c r="Z15" s="32">
        <f t="shared" si="22"/>
        <v>0.43385600000000224</v>
      </c>
      <c r="AA15" s="32">
        <f t="shared" si="23"/>
        <v>5.512741423594268E-3</v>
      </c>
      <c r="AB15" s="32">
        <f t="shared" si="24"/>
        <v>0.43499799999999667</v>
      </c>
      <c r="AC15" s="32">
        <f t="shared" si="25"/>
        <v>1.8566020756486696E-3</v>
      </c>
      <c r="AD15" s="32">
        <f t="shared" si="26"/>
        <v>0.4298099999999998</v>
      </c>
      <c r="AE15" s="32">
        <f t="shared" si="27"/>
        <v>2.6194216457960853E-5</v>
      </c>
      <c r="AF15" s="32">
        <f t="shared" si="28"/>
        <v>0.50410199999999961</v>
      </c>
      <c r="AG15" s="32">
        <f t="shared" si="29"/>
        <v>2.29821258010467E-3</v>
      </c>
      <c r="AH15" s="32">
        <f t="shared" si="30"/>
        <v>0.60004299999999589</v>
      </c>
      <c r="AI15" s="32">
        <f t="shared" si="31"/>
        <v>1.2916790880002837E-2</v>
      </c>
      <c r="AJ15" s="32">
        <f t="shared" si="32"/>
        <v>0.61132999999999882</v>
      </c>
      <c r="AK15" s="32">
        <f t="shared" si="33"/>
        <v>8.5592680785974984E-3</v>
      </c>
      <c r="AL15" s="32">
        <f t="shared" si="34"/>
        <v>0.63987200000000044</v>
      </c>
      <c r="AM15" s="32">
        <f t="shared" si="35"/>
        <v>7.592778064817023E-3</v>
      </c>
      <c r="AN15" s="32">
        <f t="shared" si="36"/>
        <v>0.70477999999999597</v>
      </c>
      <c r="AO15" s="32">
        <f t="shared" si="37"/>
        <v>1.4009389446936967E-2</v>
      </c>
      <c r="AP15" s="32">
        <f t="shared" si="38"/>
        <v>0.77916199999999591</v>
      </c>
      <c r="AQ15" s="32">
        <f t="shared" si="39"/>
        <v>2.6682918331900153E-2</v>
      </c>
    </row>
    <row r="16" spans="1:43" x14ac:dyDescent="0.25">
      <c r="A16" s="6">
        <v>14</v>
      </c>
      <c r="B16" s="28">
        <v>42826</v>
      </c>
      <c r="C16" s="41">
        <v>31.939509999999999</v>
      </c>
      <c r="D16" s="32">
        <f t="shared" si="0"/>
        <v>5.6246000000001573E-2</v>
      </c>
      <c r="E16" s="32">
        <f t="shared" si="1"/>
        <v>7.801919686737011E-4</v>
      </c>
      <c r="F16" s="32">
        <f t="shared" si="2"/>
        <v>0.17891099999999938</v>
      </c>
      <c r="G16" s="32">
        <f t="shared" si="3"/>
        <v>1.4804852223972717E-2</v>
      </c>
      <c r="H16" s="32">
        <f t="shared" si="4"/>
        <v>0.24650199999999955</v>
      </c>
      <c r="I16" s="32">
        <f t="shared" si="5"/>
        <v>2.4561308306315595E-2</v>
      </c>
      <c r="J16" s="32">
        <f t="shared" si="6"/>
        <v>0.19826000000000477</v>
      </c>
      <c r="K16" s="32">
        <f t="shared" si="7"/>
        <v>6.1197138579607655E-3</v>
      </c>
      <c r="L16" s="32">
        <f t="shared" si="8"/>
        <v>0.1988759999999985</v>
      </c>
      <c r="M16" s="32">
        <f t="shared" si="9"/>
        <v>2.5226054162064762E-3</v>
      </c>
      <c r="N16" s="32">
        <f t="shared" si="10"/>
        <v>0.32571800000000195</v>
      </c>
      <c r="O16" s="32">
        <f t="shared" si="11"/>
        <v>2.1960110678916813E-2</v>
      </c>
      <c r="P16" s="32">
        <f t="shared" si="12"/>
        <v>0.29006600000000304</v>
      </c>
      <c r="Q16" s="32">
        <f t="shared" si="13"/>
        <v>6.7852405237556514E-3</v>
      </c>
      <c r="R16" s="32">
        <f t="shared" si="14"/>
        <v>0.31917700000000337</v>
      </c>
      <c r="S16" s="32">
        <f t="shared" si="15"/>
        <v>6.9062342775235144E-3</v>
      </c>
      <c r="T16" s="32">
        <f t="shared" si="16"/>
        <v>0.25954300000000075</v>
      </c>
      <c r="U16" s="32">
        <f t="shared" si="17"/>
        <v>2.0292772562490514E-5</v>
      </c>
      <c r="V16" s="32">
        <f t="shared" si="18"/>
        <v>0.33794900000000183</v>
      </c>
      <c r="W16" s="32">
        <f t="shared" si="19"/>
        <v>1.9271402108884297E-3</v>
      </c>
      <c r="X16" s="32">
        <f t="shared" si="20"/>
        <v>0.38571500000000469</v>
      </c>
      <c r="Y16" s="32">
        <f t="shared" si="21"/>
        <v>3.4307624184001899E-3</v>
      </c>
      <c r="Z16" s="32">
        <f t="shared" si="22"/>
        <v>0.38685699999999912</v>
      </c>
      <c r="AA16" s="32">
        <f t="shared" si="23"/>
        <v>7.4249916351276115E-4</v>
      </c>
      <c r="AB16" s="32">
        <f t="shared" si="24"/>
        <v>0.38166900000000226</v>
      </c>
      <c r="AC16" s="32">
        <f t="shared" si="25"/>
        <v>1.0487182270442025E-4</v>
      </c>
      <c r="AD16" s="32">
        <f t="shared" si="26"/>
        <v>0.45596100000000206</v>
      </c>
      <c r="AE16" s="32">
        <f t="shared" si="27"/>
        <v>9.7775214780096756E-4</v>
      </c>
      <c r="AF16" s="32">
        <f t="shared" si="28"/>
        <v>0.55190199999999834</v>
      </c>
      <c r="AG16" s="32">
        <f t="shared" si="29"/>
        <v>9.1660856506926621E-3</v>
      </c>
      <c r="AH16" s="32">
        <f t="shared" si="30"/>
        <v>0.56318900000000127</v>
      </c>
      <c r="AI16" s="32">
        <f t="shared" si="31"/>
        <v>5.8979421128524199E-3</v>
      </c>
      <c r="AJ16" s="32">
        <f t="shared" si="32"/>
        <v>0.59173100000000289</v>
      </c>
      <c r="AK16" s="32">
        <f t="shared" si="33"/>
        <v>5.3169344622231258E-3</v>
      </c>
      <c r="AL16" s="32">
        <f t="shared" si="34"/>
        <v>0.65663899999999842</v>
      </c>
      <c r="AM16" s="32">
        <f t="shared" si="35"/>
        <v>1.0795947367429538E-2</v>
      </c>
      <c r="AN16" s="32">
        <f t="shared" si="36"/>
        <v>0.73102099999999837</v>
      </c>
      <c r="AO16" s="32">
        <f t="shared" si="37"/>
        <v>2.0909815525137484E-2</v>
      </c>
      <c r="AP16" s="32">
        <f t="shared" si="38"/>
        <v>0.79763900000000376</v>
      </c>
      <c r="AQ16" s="32">
        <f t="shared" si="39"/>
        <v>3.3060719355454606E-2</v>
      </c>
    </row>
    <row r="17" spans="1:43" x14ac:dyDescent="0.25">
      <c r="A17" s="6">
        <v>15</v>
      </c>
      <c r="B17" s="28">
        <v>42856</v>
      </c>
      <c r="C17" s="41">
        <v>31.995756</v>
      </c>
      <c r="D17" s="32">
        <f t="shared" si="0"/>
        <v>0.1226649999999978</v>
      </c>
      <c r="E17" s="32">
        <f t="shared" si="1"/>
        <v>8.9020954758398697E-3</v>
      </c>
      <c r="F17" s="32">
        <f t="shared" si="2"/>
        <v>0.19025599999999798</v>
      </c>
      <c r="G17" s="32">
        <f t="shared" si="3"/>
        <v>1.7694371343865953E-2</v>
      </c>
      <c r="H17" s="32">
        <f t="shared" si="4"/>
        <v>0.14201400000000319</v>
      </c>
      <c r="I17" s="32">
        <f t="shared" si="5"/>
        <v>2.728231785272559E-3</v>
      </c>
      <c r="J17" s="32">
        <f t="shared" si="6"/>
        <v>0.14262999999999693</v>
      </c>
      <c r="K17" s="32">
        <f t="shared" si="7"/>
        <v>5.1069672195986683E-4</v>
      </c>
      <c r="L17" s="32">
        <f t="shared" si="8"/>
        <v>0.26947200000000038</v>
      </c>
      <c r="M17" s="32">
        <f t="shared" si="9"/>
        <v>1.4597845846024922E-2</v>
      </c>
      <c r="N17" s="32">
        <f t="shared" si="10"/>
        <v>0.23382000000000147</v>
      </c>
      <c r="O17" s="32">
        <f t="shared" si="11"/>
        <v>3.1687264267303149E-3</v>
      </c>
      <c r="P17" s="32">
        <f t="shared" si="12"/>
        <v>0.2629310000000018</v>
      </c>
      <c r="Q17" s="32">
        <f t="shared" si="13"/>
        <v>3.0511892973267619E-3</v>
      </c>
      <c r="R17" s="32">
        <f t="shared" si="14"/>
        <v>0.20329699999999917</v>
      </c>
      <c r="S17" s="32">
        <f t="shared" si="15"/>
        <v>1.0742821643522059E-3</v>
      </c>
      <c r="T17" s="32">
        <f t="shared" si="16"/>
        <v>0.28170300000000026</v>
      </c>
      <c r="U17" s="32">
        <f t="shared" si="17"/>
        <v>3.1170785256251997E-4</v>
      </c>
      <c r="V17" s="32">
        <f t="shared" si="18"/>
        <v>0.32946900000000312</v>
      </c>
      <c r="W17" s="32">
        <f t="shared" si="19"/>
        <v>1.2545200919141237E-3</v>
      </c>
      <c r="X17" s="32">
        <f t="shared" si="20"/>
        <v>0.33061099999999755</v>
      </c>
      <c r="Y17" s="32">
        <f t="shared" si="21"/>
        <v>1.2031952715360242E-5</v>
      </c>
      <c r="Z17" s="32">
        <f t="shared" si="22"/>
        <v>0.32542300000000068</v>
      </c>
      <c r="AA17" s="32">
        <f t="shared" si="23"/>
        <v>1.1686253120532441E-3</v>
      </c>
      <c r="AB17" s="32">
        <f t="shared" si="24"/>
        <v>0.39971500000000049</v>
      </c>
      <c r="AC17" s="32">
        <f t="shared" si="25"/>
        <v>6.0922794815600763E-5</v>
      </c>
      <c r="AD17" s="32">
        <f t="shared" si="26"/>
        <v>0.49565599999999677</v>
      </c>
      <c r="AE17" s="32">
        <f t="shared" si="27"/>
        <v>5.0358933510861225E-3</v>
      </c>
      <c r="AF17" s="32">
        <f t="shared" si="28"/>
        <v>0.5069429999999997</v>
      </c>
      <c r="AG17" s="32">
        <f t="shared" si="29"/>
        <v>2.5786771028105619E-3</v>
      </c>
      <c r="AH17" s="32">
        <f t="shared" si="30"/>
        <v>0.53548500000000132</v>
      </c>
      <c r="AI17" s="32">
        <f t="shared" si="31"/>
        <v>2.4102267867917243E-3</v>
      </c>
      <c r="AJ17" s="32">
        <f t="shared" si="32"/>
        <v>0.60039299999999685</v>
      </c>
      <c r="AK17" s="32">
        <f t="shared" si="33"/>
        <v>6.6551842279721947E-3</v>
      </c>
      <c r="AL17" s="32">
        <f t="shared" si="34"/>
        <v>0.67477499999999679</v>
      </c>
      <c r="AM17" s="32">
        <f t="shared" si="35"/>
        <v>1.4893651370525876E-2</v>
      </c>
      <c r="AN17" s="32">
        <f t="shared" si="36"/>
        <v>0.74139300000000219</v>
      </c>
      <c r="AO17" s="32">
        <f t="shared" si="37"/>
        <v>2.401702332887198E-2</v>
      </c>
      <c r="AP17" s="32">
        <f t="shared" si="38"/>
        <v>0.6640469999999965</v>
      </c>
      <c r="AQ17" s="32">
        <f t="shared" si="39"/>
        <v>2.3265254089699897E-3</v>
      </c>
    </row>
    <row r="18" spans="1:43" x14ac:dyDescent="0.25">
      <c r="A18" s="6">
        <v>16</v>
      </c>
      <c r="B18" s="28">
        <v>42887</v>
      </c>
      <c r="C18" s="41">
        <v>32.118420999999998</v>
      </c>
      <c r="D18" s="32">
        <f t="shared" si="0"/>
        <v>6.7591000000000179E-2</v>
      </c>
      <c r="E18" s="32">
        <f t="shared" si="1"/>
        <v>1.5426761828402948E-3</v>
      </c>
      <c r="F18" s="32">
        <f t="shared" si="2"/>
        <v>1.934900000000539E-2</v>
      </c>
      <c r="G18" s="32">
        <f t="shared" si="3"/>
        <v>1.435410259121357E-3</v>
      </c>
      <c r="H18" s="32">
        <f t="shared" si="4"/>
        <v>1.9964999999999122E-2</v>
      </c>
      <c r="I18" s="32">
        <f t="shared" si="5"/>
        <v>4.8743467077505768E-3</v>
      </c>
      <c r="J18" s="32">
        <f t="shared" si="6"/>
        <v>0.14680700000000257</v>
      </c>
      <c r="K18" s="32">
        <f t="shared" si="7"/>
        <v>7.1693275536014475E-4</v>
      </c>
      <c r="L18" s="32">
        <f t="shared" si="8"/>
        <v>0.11115500000000367</v>
      </c>
      <c r="M18" s="32">
        <f t="shared" si="9"/>
        <v>1.4059091115699613E-3</v>
      </c>
      <c r="N18" s="32">
        <f t="shared" si="10"/>
        <v>0.140266000000004</v>
      </c>
      <c r="O18" s="32">
        <f t="shared" si="11"/>
        <v>1.3884982391019032E-3</v>
      </c>
      <c r="P18" s="32">
        <f t="shared" si="12"/>
        <v>8.0632000000001369E-2</v>
      </c>
      <c r="Q18" s="32">
        <f t="shared" si="13"/>
        <v>1.6144606630611822E-2</v>
      </c>
      <c r="R18" s="32">
        <f t="shared" si="14"/>
        <v>0.15903800000000246</v>
      </c>
      <c r="S18" s="32">
        <f t="shared" si="15"/>
        <v>5.9344288031078444E-3</v>
      </c>
      <c r="T18" s="32">
        <f t="shared" si="16"/>
        <v>0.20680400000000532</v>
      </c>
      <c r="U18" s="32">
        <f t="shared" si="17"/>
        <v>3.2768469140618561E-3</v>
      </c>
      <c r="V18" s="32">
        <f t="shared" si="18"/>
        <v>0.20794599999999974</v>
      </c>
      <c r="W18" s="32">
        <f t="shared" si="19"/>
        <v>7.4138634913241E-3</v>
      </c>
      <c r="X18" s="32">
        <f t="shared" si="20"/>
        <v>0.20275800000000288</v>
      </c>
      <c r="Y18" s="32">
        <f t="shared" si="21"/>
        <v>1.5471451467872434E-2</v>
      </c>
      <c r="Z18" s="32">
        <f t="shared" si="22"/>
        <v>0.27705000000000268</v>
      </c>
      <c r="AA18" s="32">
        <f t="shared" si="23"/>
        <v>6.8158501395933421E-3</v>
      </c>
      <c r="AB18" s="32">
        <f t="shared" si="24"/>
        <v>0.37299099999999896</v>
      </c>
      <c r="AC18" s="32">
        <f t="shared" si="25"/>
        <v>3.5791699948227598E-4</v>
      </c>
      <c r="AD18" s="32">
        <f t="shared" si="26"/>
        <v>0.3842780000000019</v>
      </c>
      <c r="AE18" s="32">
        <f t="shared" si="27"/>
        <v>1.6332890866292056E-3</v>
      </c>
      <c r="AF18" s="32">
        <f t="shared" si="28"/>
        <v>0.41282000000000352</v>
      </c>
      <c r="AG18" s="32">
        <f t="shared" si="29"/>
        <v>1.8785570089278629E-3</v>
      </c>
      <c r="AH18" s="32">
        <f t="shared" si="30"/>
        <v>0.47772799999999904</v>
      </c>
      <c r="AI18" s="32">
        <f t="shared" si="31"/>
        <v>7.5046518943076092E-5</v>
      </c>
      <c r="AJ18" s="32">
        <f t="shared" si="32"/>
        <v>0.55210999999999899</v>
      </c>
      <c r="AK18" s="32">
        <f t="shared" si="33"/>
        <v>1.1086444260976105E-3</v>
      </c>
      <c r="AL18" s="32">
        <f t="shared" si="34"/>
        <v>0.61872800000000439</v>
      </c>
      <c r="AM18" s="32">
        <f t="shared" si="35"/>
        <v>4.3550164426239546E-3</v>
      </c>
      <c r="AN18" s="32">
        <f t="shared" si="36"/>
        <v>0.5413819999999987</v>
      </c>
      <c r="AO18" s="32">
        <f t="shared" si="37"/>
        <v>2.0283073493378399E-3</v>
      </c>
      <c r="AP18" s="32">
        <f t="shared" si="38"/>
        <v>0.52263500000000107</v>
      </c>
      <c r="AQ18" s="32">
        <f t="shared" si="39"/>
        <v>8.6821268318665219E-3</v>
      </c>
    </row>
    <row r="19" spans="1:43" x14ac:dyDescent="0.25">
      <c r="A19" s="6">
        <v>17</v>
      </c>
      <c r="B19" s="28">
        <v>42917</v>
      </c>
      <c r="C19" s="41">
        <v>32.186011999999998</v>
      </c>
      <c r="D19" s="32">
        <f t="shared" si="0"/>
        <v>-4.8241999999994789E-2</v>
      </c>
      <c r="E19" s="32">
        <f t="shared" si="1"/>
        <v>5.8608338953394738E-3</v>
      </c>
      <c r="F19" s="32">
        <f t="shared" si="2"/>
        <v>-4.7626000000001056E-2</v>
      </c>
      <c r="G19" s="32">
        <f t="shared" si="3"/>
        <v>1.099599888412197E-2</v>
      </c>
      <c r="H19" s="32">
        <f t="shared" si="4"/>
        <v>7.9216000000002396E-2</v>
      </c>
      <c r="I19" s="32">
        <f t="shared" si="5"/>
        <v>1.1163024961998438E-4</v>
      </c>
      <c r="J19" s="32">
        <f t="shared" si="6"/>
        <v>4.3564000000003489E-2</v>
      </c>
      <c r="K19" s="32">
        <f t="shared" si="7"/>
        <v>5.8472632627594471E-3</v>
      </c>
      <c r="L19" s="32">
        <f t="shared" si="8"/>
        <v>7.267500000000382E-2</v>
      </c>
      <c r="M19" s="32">
        <f t="shared" si="9"/>
        <v>5.7722696933878255E-3</v>
      </c>
      <c r="N19" s="32">
        <f t="shared" si="10"/>
        <v>1.3041000000001191E-2</v>
      </c>
      <c r="O19" s="32">
        <f t="shared" si="11"/>
        <v>2.7056156782706405E-2</v>
      </c>
      <c r="P19" s="32">
        <f t="shared" si="12"/>
        <v>9.1447000000002276E-2</v>
      </c>
      <c r="Q19" s="32">
        <f t="shared" si="13"/>
        <v>1.3513232155611647E-2</v>
      </c>
      <c r="R19" s="32">
        <f t="shared" si="14"/>
        <v>0.13921300000000514</v>
      </c>
      <c r="S19" s="32">
        <f t="shared" si="15"/>
        <v>9.3819068488389216E-3</v>
      </c>
      <c r="T19" s="32">
        <f t="shared" si="16"/>
        <v>0.14035499999999956</v>
      </c>
      <c r="U19" s="32">
        <f t="shared" si="17"/>
        <v>1.5299896402562532E-2</v>
      </c>
      <c r="V19" s="32">
        <f t="shared" si="18"/>
        <v>0.1351670000000027</v>
      </c>
      <c r="W19" s="32">
        <f t="shared" si="19"/>
        <v>2.5243742506271854E-2</v>
      </c>
      <c r="X19" s="32">
        <f t="shared" si="20"/>
        <v>0.2094590000000025</v>
      </c>
      <c r="Y19" s="32">
        <f t="shared" si="21"/>
        <v>1.3849356621346251E-2</v>
      </c>
      <c r="Z19" s="32">
        <f t="shared" si="22"/>
        <v>0.30539999999999878</v>
      </c>
      <c r="AA19" s="32">
        <f t="shared" si="23"/>
        <v>2.9385248449993492E-3</v>
      </c>
      <c r="AB19" s="32">
        <f t="shared" si="24"/>
        <v>0.31668700000000172</v>
      </c>
      <c r="AC19" s="32">
        <f t="shared" si="25"/>
        <v>5.6584537594819295E-3</v>
      </c>
      <c r="AD19" s="32">
        <f t="shared" si="26"/>
        <v>0.34522900000000334</v>
      </c>
      <c r="AE19" s="32">
        <f t="shared" si="27"/>
        <v>6.3143638282573715E-3</v>
      </c>
      <c r="AF19" s="32">
        <f t="shared" si="28"/>
        <v>0.41013699999999886</v>
      </c>
      <c r="AG19" s="32">
        <f t="shared" si="29"/>
        <v>2.1183304059870936E-3</v>
      </c>
      <c r="AH19" s="32">
        <f t="shared" si="30"/>
        <v>0.48451899999999881</v>
      </c>
      <c r="AI19" s="32">
        <f t="shared" si="31"/>
        <v>3.5041570945850065E-6</v>
      </c>
      <c r="AJ19" s="32">
        <f t="shared" si="32"/>
        <v>0.55113700000000421</v>
      </c>
      <c r="AK19" s="32">
        <f t="shared" si="33"/>
        <v>1.0447965309729492E-3</v>
      </c>
      <c r="AL19" s="32">
        <f t="shared" si="34"/>
        <v>0.47379099999999852</v>
      </c>
      <c r="AM19" s="32">
        <f t="shared" si="35"/>
        <v>6.2322264404621724E-3</v>
      </c>
      <c r="AN19" s="32">
        <f t="shared" si="36"/>
        <v>0.45504400000000089</v>
      </c>
      <c r="AO19" s="32">
        <f t="shared" si="37"/>
        <v>1.725932055840405E-2</v>
      </c>
      <c r="AP19" s="32">
        <f t="shared" si="38"/>
        <v>0.50896800000000297</v>
      </c>
      <c r="AQ19" s="32">
        <f t="shared" si="39"/>
        <v>1.1415839287762623E-2</v>
      </c>
    </row>
    <row r="20" spans="1:43" x14ac:dyDescent="0.25">
      <c r="A20" s="6">
        <v>18</v>
      </c>
      <c r="B20" s="28">
        <v>42948</v>
      </c>
      <c r="C20" s="41">
        <v>32.137770000000003</v>
      </c>
      <c r="D20" s="32">
        <f t="shared" si="0"/>
        <v>6.1599999999373267E-4</v>
      </c>
      <c r="E20" s="32">
        <f t="shared" si="1"/>
        <v>7.6718382034062285E-4</v>
      </c>
      <c r="F20" s="32">
        <f t="shared" si="2"/>
        <v>0.12745799999999718</v>
      </c>
      <c r="G20" s="32">
        <f t="shared" si="3"/>
        <v>4.9311561775682057E-3</v>
      </c>
      <c r="H20" s="32">
        <f t="shared" si="4"/>
        <v>9.1805999999998278E-2</v>
      </c>
      <c r="I20" s="32">
        <f t="shared" si="5"/>
        <v>4.0985122287270259E-6</v>
      </c>
      <c r="J20" s="32">
        <f t="shared" si="6"/>
        <v>0.12091699999999861</v>
      </c>
      <c r="K20" s="32">
        <f t="shared" si="7"/>
        <v>7.8428735999776367E-7</v>
      </c>
      <c r="L20" s="32">
        <f t="shared" si="8"/>
        <v>6.128299999999598E-2</v>
      </c>
      <c r="M20" s="32">
        <f t="shared" si="9"/>
        <v>7.6330721137527419E-3</v>
      </c>
      <c r="N20" s="32">
        <f t="shared" si="10"/>
        <v>0.13968899999999707</v>
      </c>
      <c r="O20" s="32">
        <f t="shared" si="11"/>
        <v>1.4318321601954462E-3</v>
      </c>
      <c r="P20" s="32">
        <f t="shared" si="12"/>
        <v>0.18745499999999993</v>
      </c>
      <c r="Q20" s="32">
        <f t="shared" si="13"/>
        <v>4.0959399104080745E-4</v>
      </c>
      <c r="R20" s="32">
        <f t="shared" si="14"/>
        <v>0.18859699999999435</v>
      </c>
      <c r="S20" s="32">
        <f t="shared" si="15"/>
        <v>2.2539937350843863E-3</v>
      </c>
      <c r="T20" s="32">
        <f t="shared" si="16"/>
        <v>0.18340899999999749</v>
      </c>
      <c r="U20" s="32">
        <f t="shared" si="17"/>
        <v>6.5026080015628549E-3</v>
      </c>
      <c r="V20" s="32">
        <f t="shared" si="18"/>
        <v>0.25770099999999729</v>
      </c>
      <c r="W20" s="32">
        <f t="shared" si="19"/>
        <v>1.3212348886319869E-3</v>
      </c>
      <c r="X20" s="32">
        <f t="shared" si="20"/>
        <v>0.35364199999999357</v>
      </c>
      <c r="Y20" s="32">
        <f t="shared" si="21"/>
        <v>7.0223465797821644E-4</v>
      </c>
      <c r="Z20" s="32">
        <f t="shared" si="22"/>
        <v>0.36492899999999651</v>
      </c>
      <c r="AA20" s="32">
        <f t="shared" si="23"/>
        <v>2.8311315296534768E-5</v>
      </c>
      <c r="AB20" s="32">
        <f t="shared" si="24"/>
        <v>0.39347099999999813</v>
      </c>
      <c r="AC20" s="32">
        <f t="shared" si="25"/>
        <v>2.4376750378041455E-6</v>
      </c>
      <c r="AD20" s="32">
        <f t="shared" si="26"/>
        <v>0.45837899999999365</v>
      </c>
      <c r="AE20" s="32">
        <f t="shared" si="27"/>
        <v>1.1348158939718414E-3</v>
      </c>
      <c r="AF20" s="32">
        <f t="shared" si="28"/>
        <v>0.5327609999999936</v>
      </c>
      <c r="AG20" s="32">
        <f t="shared" si="29"/>
        <v>5.8673572370449255E-3</v>
      </c>
      <c r="AH20" s="32">
        <f t="shared" si="30"/>
        <v>0.599378999999999</v>
      </c>
      <c r="AI20" s="32">
        <f t="shared" si="31"/>
        <v>1.2766301839518697E-2</v>
      </c>
      <c r="AJ20" s="32">
        <f t="shared" si="32"/>
        <v>0.52203299999999331</v>
      </c>
      <c r="AK20" s="32">
        <f t="shared" si="33"/>
        <v>1.0363972972615247E-5</v>
      </c>
      <c r="AL20" s="32">
        <f t="shared" si="34"/>
        <v>0.50328599999999568</v>
      </c>
      <c r="AM20" s="32">
        <f t="shared" si="35"/>
        <v>2.4452482648172342E-3</v>
      </c>
      <c r="AN20" s="32">
        <f t="shared" si="36"/>
        <v>0.55720999999999776</v>
      </c>
      <c r="AO20" s="32">
        <f t="shared" si="37"/>
        <v>8.5315010293787264E-4</v>
      </c>
      <c r="AP20" s="32">
        <f t="shared" si="38"/>
        <v>0.55684600000000017</v>
      </c>
      <c r="AQ20" s="32">
        <f t="shared" si="39"/>
        <v>3.4770989556253597E-3</v>
      </c>
    </row>
    <row r="21" spans="1:43" x14ac:dyDescent="0.25">
      <c r="A21" s="6">
        <v>19</v>
      </c>
      <c r="B21" s="28">
        <v>42979</v>
      </c>
      <c r="C21" s="41">
        <v>32.138385999999997</v>
      </c>
      <c r="D21" s="32">
        <f t="shared" si="0"/>
        <v>0.12684200000000345</v>
      </c>
      <c r="E21" s="32">
        <f t="shared" si="1"/>
        <v>9.7077503626742997E-3</v>
      </c>
      <c r="F21" s="32">
        <f t="shared" si="2"/>
        <v>9.1190000000004545E-2</v>
      </c>
      <c r="G21" s="32">
        <f t="shared" si="3"/>
        <v>1.1528871196965595E-3</v>
      </c>
      <c r="H21" s="32">
        <f t="shared" si="4"/>
        <v>0.12030100000000488</v>
      </c>
      <c r="I21" s="32">
        <f t="shared" si="5"/>
        <v>9.3143855331599571E-4</v>
      </c>
      <c r="J21" s="32">
        <f t="shared" si="6"/>
        <v>6.0667000000002247E-2</v>
      </c>
      <c r="K21" s="32">
        <f t="shared" si="7"/>
        <v>3.5241319873597181E-3</v>
      </c>
      <c r="L21" s="32">
        <f t="shared" si="8"/>
        <v>0.13907300000000333</v>
      </c>
      <c r="M21" s="32">
        <f t="shared" si="9"/>
        <v>9.1727635570181145E-5</v>
      </c>
      <c r="N21" s="32">
        <f t="shared" si="10"/>
        <v>0.18683900000000619</v>
      </c>
      <c r="O21" s="32">
        <f t="shared" si="11"/>
        <v>8.6684327637220562E-5</v>
      </c>
      <c r="P21" s="32">
        <f t="shared" si="12"/>
        <v>0.18798100000000062</v>
      </c>
      <c r="Q21" s="32">
        <f t="shared" si="13"/>
        <v>3.8857984018363751E-4</v>
      </c>
      <c r="R21" s="32">
        <f t="shared" si="14"/>
        <v>0.18279300000000376</v>
      </c>
      <c r="S21" s="32">
        <f t="shared" si="15"/>
        <v>2.8387843903029584E-3</v>
      </c>
      <c r="T21" s="32">
        <f t="shared" si="16"/>
        <v>0.25708500000000356</v>
      </c>
      <c r="U21" s="32">
        <f t="shared" si="17"/>
        <v>4.8479887562446134E-5</v>
      </c>
      <c r="V21" s="32">
        <f t="shared" si="18"/>
        <v>0.35302599999999984</v>
      </c>
      <c r="W21" s="32">
        <f t="shared" si="19"/>
        <v>3.4781927713241601E-3</v>
      </c>
      <c r="X21" s="32">
        <f t="shared" si="20"/>
        <v>0.36431300000000277</v>
      </c>
      <c r="Y21" s="32">
        <f t="shared" si="21"/>
        <v>1.3816617210314051E-3</v>
      </c>
      <c r="Z21" s="32">
        <f t="shared" si="22"/>
        <v>0.3928550000000044</v>
      </c>
      <c r="AA21" s="32">
        <f t="shared" si="23"/>
        <v>1.10535222621581E-3</v>
      </c>
      <c r="AB21" s="32">
        <f t="shared" si="24"/>
        <v>0.45776299999999992</v>
      </c>
      <c r="AC21" s="32">
        <f t="shared" si="25"/>
        <v>4.3366578525934106E-3</v>
      </c>
      <c r="AD21" s="32">
        <f t="shared" si="26"/>
        <v>0.53214499999999987</v>
      </c>
      <c r="AE21" s="32">
        <f t="shared" si="27"/>
        <v>1.1546153349172293E-2</v>
      </c>
      <c r="AF21" s="32">
        <f t="shared" si="28"/>
        <v>0.59876300000000526</v>
      </c>
      <c r="AG21" s="32">
        <f t="shared" si="29"/>
        <v>2.0334952929870986E-2</v>
      </c>
      <c r="AH21" s="32">
        <f t="shared" si="30"/>
        <v>0.52141699999999958</v>
      </c>
      <c r="AI21" s="32">
        <f t="shared" si="31"/>
        <v>1.2268249215794313E-3</v>
      </c>
      <c r="AJ21" s="32">
        <f t="shared" si="32"/>
        <v>0.50267000000000195</v>
      </c>
      <c r="AK21" s="32">
        <f t="shared" si="33"/>
        <v>2.6061864609758288E-4</v>
      </c>
      <c r="AL21" s="32">
        <f t="shared" si="34"/>
        <v>0.55659400000000403</v>
      </c>
      <c r="AM21" s="32">
        <f t="shared" si="35"/>
        <v>1.4888395655602142E-5</v>
      </c>
      <c r="AN21" s="32">
        <f t="shared" si="36"/>
        <v>0.55623000000000644</v>
      </c>
      <c r="AO21" s="32">
        <f t="shared" si="37"/>
        <v>9.1135962027068512E-4</v>
      </c>
      <c r="AP21" s="32">
        <f t="shared" si="38"/>
        <v>0.61328800000000427</v>
      </c>
      <c r="AQ21" s="32">
        <f t="shared" si="39"/>
        <v>6.3752767288697826E-6</v>
      </c>
    </row>
    <row r="22" spans="1:43" x14ac:dyDescent="0.25">
      <c r="A22" s="6">
        <v>20</v>
      </c>
      <c r="B22" s="28">
        <v>43009</v>
      </c>
      <c r="C22" s="41">
        <v>32.265228</v>
      </c>
      <c r="D22" s="32">
        <f t="shared" si="0"/>
        <v>-3.5651999999998907E-2</v>
      </c>
      <c r="E22" s="32">
        <f t="shared" si="1"/>
        <v>4.0916598170068E-3</v>
      </c>
      <c r="F22" s="32">
        <f t="shared" si="2"/>
        <v>-6.5409999999985757E-3</v>
      </c>
      <c r="G22" s="32">
        <f t="shared" si="3"/>
        <v>4.0674813038024272E-3</v>
      </c>
      <c r="H22" s="32">
        <f t="shared" si="4"/>
        <v>-6.6175000000001205E-2</v>
      </c>
      <c r="I22" s="32">
        <f t="shared" si="5"/>
        <v>2.4322436672968194E-2</v>
      </c>
      <c r="J22" s="32">
        <f t="shared" si="6"/>
        <v>1.2230999999999881E-2</v>
      </c>
      <c r="K22" s="32">
        <f t="shared" si="7"/>
        <v>1.1620926240159998E-2</v>
      </c>
      <c r="L22" s="32">
        <f t="shared" si="8"/>
        <v>5.9997000000002743E-2</v>
      </c>
      <c r="M22" s="32">
        <f t="shared" si="9"/>
        <v>7.8594350028424621E-3</v>
      </c>
      <c r="N22" s="32">
        <f t="shared" si="10"/>
        <v>6.1138999999997168E-2</v>
      </c>
      <c r="O22" s="32">
        <f t="shared" si="11"/>
        <v>1.3546529243916779E-2</v>
      </c>
      <c r="P22" s="32">
        <f t="shared" si="12"/>
        <v>5.5951000000000306E-2</v>
      </c>
      <c r="Q22" s="32">
        <f t="shared" si="13"/>
        <v>2.302576462875492E-2</v>
      </c>
      <c r="R22" s="32">
        <f t="shared" si="14"/>
        <v>0.13024300000000011</v>
      </c>
      <c r="S22" s="32">
        <f t="shared" si="15"/>
        <v>1.1200040524449645E-2</v>
      </c>
      <c r="T22" s="32">
        <f t="shared" si="16"/>
        <v>0.22618399999999639</v>
      </c>
      <c r="U22" s="32">
        <f t="shared" si="17"/>
        <v>1.4336635640627502E-3</v>
      </c>
      <c r="V22" s="32">
        <f t="shared" si="18"/>
        <v>0.23747099999999932</v>
      </c>
      <c r="W22" s="32">
        <f t="shared" si="19"/>
        <v>3.2011600291446704E-3</v>
      </c>
      <c r="X22" s="32">
        <f t="shared" si="20"/>
        <v>0.26601300000000094</v>
      </c>
      <c r="Y22" s="32">
        <f t="shared" si="21"/>
        <v>3.7367900315573056E-3</v>
      </c>
      <c r="Z22" s="32">
        <f t="shared" si="22"/>
        <v>0.33092099999999647</v>
      </c>
      <c r="AA22" s="32">
        <f t="shared" si="23"/>
        <v>8.2295327291836355E-4</v>
      </c>
      <c r="AB22" s="32">
        <f t="shared" si="24"/>
        <v>0.40530299999999642</v>
      </c>
      <c r="AC22" s="32">
        <f t="shared" si="25"/>
        <v>1.7938063370439089E-4</v>
      </c>
      <c r="AD22" s="32">
        <f t="shared" si="26"/>
        <v>0.47192100000000181</v>
      </c>
      <c r="AE22" s="32">
        <f t="shared" si="27"/>
        <v>2.2305811398010216E-3</v>
      </c>
      <c r="AF22" s="32">
        <f t="shared" si="28"/>
        <v>0.39457499999999612</v>
      </c>
      <c r="AG22" s="32">
        <f t="shared" si="29"/>
        <v>3.7929984195168667E-3</v>
      </c>
      <c r="AH22" s="32">
        <f t="shared" si="30"/>
        <v>0.3758279999999985</v>
      </c>
      <c r="AI22" s="32">
        <f t="shared" si="31"/>
        <v>1.2224163567428151E-2</v>
      </c>
      <c r="AJ22" s="32">
        <f t="shared" si="32"/>
        <v>0.42975200000000058</v>
      </c>
      <c r="AK22" s="32">
        <f t="shared" si="33"/>
        <v>7.9319841803474952E-3</v>
      </c>
      <c r="AL22" s="32">
        <f t="shared" si="34"/>
        <v>0.42938800000000299</v>
      </c>
      <c r="AM22" s="32">
        <f t="shared" si="35"/>
        <v>1.5214593819396639E-2</v>
      </c>
      <c r="AN22" s="32">
        <f t="shared" si="36"/>
        <v>0.48644600000000082</v>
      </c>
      <c r="AO22" s="32">
        <f t="shared" si="37"/>
        <v>9.9945474101374911E-3</v>
      </c>
      <c r="AP22" s="32">
        <f t="shared" si="38"/>
        <v>0.49995499999999993</v>
      </c>
      <c r="AQ22" s="32">
        <f t="shared" si="39"/>
        <v>1.3423060183590851E-2</v>
      </c>
    </row>
    <row r="23" spans="1:43" x14ac:dyDescent="0.25">
      <c r="A23" s="6">
        <v>21</v>
      </c>
      <c r="B23" s="28">
        <v>43040</v>
      </c>
      <c r="C23" s="41">
        <v>32.229576000000002</v>
      </c>
      <c r="D23" s="32">
        <f t="shared" si="0"/>
        <v>2.9111000000000331E-2</v>
      </c>
      <c r="E23" s="32">
        <f t="shared" si="1"/>
        <v>6.3507617361169938E-7</v>
      </c>
      <c r="F23" s="32">
        <f t="shared" si="2"/>
        <v>-3.0523000000002298E-2</v>
      </c>
      <c r="G23" s="32">
        <f t="shared" si="3"/>
        <v>7.701608471207262E-3</v>
      </c>
      <c r="H23" s="32">
        <f t="shared" si="4"/>
        <v>4.7882999999998788E-2</v>
      </c>
      <c r="I23" s="32">
        <f t="shared" si="5"/>
        <v>1.755486123924476E-3</v>
      </c>
      <c r="J23" s="32">
        <f t="shared" si="6"/>
        <v>9.5649000000001649E-2</v>
      </c>
      <c r="K23" s="32">
        <f t="shared" si="7"/>
        <v>5.945014297599133E-4</v>
      </c>
      <c r="L23" s="32">
        <f t="shared" si="8"/>
        <v>9.6790999999996075E-2</v>
      </c>
      <c r="M23" s="32">
        <f t="shared" si="9"/>
        <v>2.6894030257524574E-3</v>
      </c>
      <c r="N23" s="32">
        <f t="shared" si="10"/>
        <v>9.1602999999999213E-2</v>
      </c>
      <c r="O23" s="32">
        <f t="shared" si="11"/>
        <v>7.3832015415906871E-3</v>
      </c>
      <c r="P23" s="32">
        <f t="shared" si="12"/>
        <v>0.16589499999999902</v>
      </c>
      <c r="Q23" s="32">
        <f t="shared" si="13"/>
        <v>1.7471086310408741E-3</v>
      </c>
      <c r="R23" s="32">
        <f t="shared" si="14"/>
        <v>0.26183599999999529</v>
      </c>
      <c r="S23" s="32">
        <f t="shared" si="15"/>
        <v>6.6371960174218831E-4</v>
      </c>
      <c r="T23" s="32">
        <f t="shared" si="16"/>
        <v>0.27312299999999823</v>
      </c>
      <c r="U23" s="32">
        <f t="shared" si="17"/>
        <v>8.2360162562473429E-5</v>
      </c>
      <c r="V23" s="32">
        <f t="shared" si="18"/>
        <v>0.30166499999999985</v>
      </c>
      <c r="W23" s="32">
        <f t="shared" si="19"/>
        <v>5.7991349144645894E-5</v>
      </c>
      <c r="X23" s="32">
        <f t="shared" si="20"/>
        <v>0.36657299999999537</v>
      </c>
      <c r="Y23" s="32">
        <f t="shared" si="21"/>
        <v>1.5547809326097836E-3</v>
      </c>
      <c r="Z23" s="32">
        <f t="shared" si="22"/>
        <v>0.44095499999999532</v>
      </c>
      <c r="AA23" s="32">
        <f t="shared" si="23"/>
        <v>6.6173080262148026E-3</v>
      </c>
      <c r="AB23" s="32">
        <f t="shared" si="24"/>
        <v>0.50757300000000072</v>
      </c>
      <c r="AC23" s="32">
        <f t="shared" si="25"/>
        <v>1.3378000252038075E-2</v>
      </c>
      <c r="AD23" s="32">
        <f t="shared" si="26"/>
        <v>0.43022699999999503</v>
      </c>
      <c r="AE23" s="32">
        <f t="shared" si="27"/>
        <v>3.0636541286479576E-5</v>
      </c>
      <c r="AF23" s="32">
        <f t="shared" si="28"/>
        <v>0.4114799999999974</v>
      </c>
      <c r="AG23" s="32">
        <f t="shared" si="29"/>
        <v>1.9965100359872223E-3</v>
      </c>
      <c r="AH23" s="32">
        <f t="shared" si="30"/>
        <v>0.46540399999999948</v>
      </c>
      <c r="AI23" s="32">
        <f t="shared" si="31"/>
        <v>4.4045162512488861E-4</v>
      </c>
      <c r="AJ23" s="32">
        <f t="shared" si="32"/>
        <v>0.4650400000000019</v>
      </c>
      <c r="AK23" s="32">
        <f t="shared" si="33"/>
        <v>2.8916094673474176E-3</v>
      </c>
      <c r="AL23" s="32">
        <f t="shared" si="34"/>
        <v>0.52209799999999973</v>
      </c>
      <c r="AM23" s="32">
        <f t="shared" si="35"/>
        <v>9.3865344133297192E-4</v>
      </c>
      <c r="AN23" s="32">
        <f t="shared" si="36"/>
        <v>0.53560699999999883</v>
      </c>
      <c r="AO23" s="32">
        <f t="shared" si="37"/>
        <v>2.5818322443378339E-3</v>
      </c>
      <c r="AP23" s="32">
        <f t="shared" si="38"/>
        <v>0.53671399999999636</v>
      </c>
      <c r="AQ23" s="32">
        <f t="shared" si="39"/>
        <v>6.2566408907983474E-3</v>
      </c>
    </row>
    <row r="24" spans="1:43" x14ac:dyDescent="0.25">
      <c r="A24" s="6">
        <v>22</v>
      </c>
      <c r="B24" s="28">
        <v>43070</v>
      </c>
      <c r="C24" s="41">
        <v>32.258687000000002</v>
      </c>
      <c r="D24" s="32">
        <f t="shared" si="0"/>
        <v>-5.9634000000002629E-2</v>
      </c>
      <c r="E24" s="32">
        <f t="shared" si="1"/>
        <v>7.7348653620074002E-3</v>
      </c>
      <c r="F24" s="32">
        <f t="shared" si="2"/>
        <v>1.8771999999998457E-2</v>
      </c>
      <c r="G24" s="32">
        <f t="shared" si="3"/>
        <v>1.4794645651431606E-3</v>
      </c>
      <c r="H24" s="32">
        <f t="shared" si="4"/>
        <v>6.6538000000001318E-2</v>
      </c>
      <c r="I24" s="32">
        <f t="shared" si="5"/>
        <v>5.4026130283736163E-4</v>
      </c>
      <c r="J24" s="32">
        <f t="shared" si="6"/>
        <v>6.7679999999995744E-2</v>
      </c>
      <c r="K24" s="32">
        <f t="shared" si="7"/>
        <v>2.7406690819604322E-3</v>
      </c>
      <c r="L24" s="32">
        <f t="shared" si="8"/>
        <v>6.2491999999998882E-2</v>
      </c>
      <c r="M24" s="32">
        <f t="shared" si="9"/>
        <v>7.4232792896613232E-3</v>
      </c>
      <c r="N24" s="32">
        <f t="shared" si="10"/>
        <v>0.13678399999999868</v>
      </c>
      <c r="O24" s="32">
        <f t="shared" si="11"/>
        <v>1.6601190179860276E-3</v>
      </c>
      <c r="P24" s="32">
        <f t="shared" si="12"/>
        <v>0.23272499999999496</v>
      </c>
      <c r="Q24" s="32">
        <f t="shared" si="13"/>
        <v>6.26579568183436E-4</v>
      </c>
      <c r="R24" s="32">
        <f t="shared" si="14"/>
        <v>0.2440119999999979</v>
      </c>
      <c r="S24" s="32">
        <f t="shared" si="15"/>
        <v>6.3023848376532975E-5</v>
      </c>
      <c r="T24" s="32">
        <f t="shared" si="16"/>
        <v>0.27255399999999952</v>
      </c>
      <c r="U24" s="32">
        <f t="shared" si="17"/>
        <v>7.2356289062497052E-5</v>
      </c>
      <c r="V24" s="32">
        <f t="shared" si="18"/>
        <v>0.33746199999999504</v>
      </c>
      <c r="W24" s="32">
        <f t="shared" si="19"/>
        <v>1.8846195540929663E-3</v>
      </c>
      <c r="X24" s="32">
        <f t="shared" si="20"/>
        <v>0.41184399999999499</v>
      </c>
      <c r="Y24" s="32">
        <f t="shared" si="21"/>
        <v>7.1743797660830276E-3</v>
      </c>
      <c r="Z24" s="32">
        <f t="shared" si="22"/>
        <v>0.47846200000000039</v>
      </c>
      <c r="AA24" s="32">
        <f t="shared" si="23"/>
        <v>1.4126234768783259E-2</v>
      </c>
      <c r="AB24" s="32">
        <f t="shared" si="24"/>
        <v>0.4011159999999947</v>
      </c>
      <c r="AC24" s="32">
        <f t="shared" si="25"/>
        <v>8.4756061982163434E-5</v>
      </c>
      <c r="AD24" s="32">
        <f t="shared" si="26"/>
        <v>0.38236899999999707</v>
      </c>
      <c r="AE24" s="32">
        <f t="shared" si="27"/>
        <v>1.7912339105438909E-3</v>
      </c>
      <c r="AF24" s="32">
        <f t="shared" si="28"/>
        <v>0.43629299999999915</v>
      </c>
      <c r="AG24" s="32">
        <f t="shared" si="29"/>
        <v>3.9479001751645449E-4</v>
      </c>
      <c r="AH24" s="32">
        <f t="shared" si="30"/>
        <v>0.43592900000000157</v>
      </c>
      <c r="AI24" s="32">
        <f t="shared" si="31"/>
        <v>2.5464073273974105E-3</v>
      </c>
      <c r="AJ24" s="32">
        <f t="shared" si="32"/>
        <v>0.4929869999999994</v>
      </c>
      <c r="AK24" s="32">
        <f t="shared" si="33"/>
        <v>6.6701778722267062E-4</v>
      </c>
      <c r="AL24" s="32">
        <f t="shared" si="34"/>
        <v>0.5064959999999985</v>
      </c>
      <c r="AM24" s="32">
        <f t="shared" si="35"/>
        <v>2.1380868854621103E-3</v>
      </c>
      <c r="AN24" s="32">
        <f t="shared" si="36"/>
        <v>0.50760299999999603</v>
      </c>
      <c r="AO24" s="32">
        <f t="shared" si="37"/>
        <v>6.2119198208716404E-3</v>
      </c>
      <c r="AP24" s="32">
        <f t="shared" si="38"/>
        <v>0.5437689999999975</v>
      </c>
      <c r="AQ24" s="32">
        <f t="shared" si="39"/>
        <v>5.1903279989015871E-3</v>
      </c>
    </row>
    <row r="25" spans="1:43" x14ac:dyDescent="0.25">
      <c r="A25" s="6">
        <v>23</v>
      </c>
      <c r="B25" s="28">
        <v>43101</v>
      </c>
      <c r="C25" s="41">
        <v>32.199052999999999</v>
      </c>
      <c r="D25" s="32">
        <f t="shared" si="0"/>
        <v>7.8406000000001086E-2</v>
      </c>
      <c r="E25" s="32">
        <f t="shared" si="1"/>
        <v>2.5092001153403905E-3</v>
      </c>
      <c r="F25" s="32">
        <f t="shared" si="2"/>
        <v>0.12617200000000395</v>
      </c>
      <c r="G25" s="32">
        <f t="shared" si="3"/>
        <v>4.7521984970585063E-3</v>
      </c>
      <c r="H25" s="32">
        <f t="shared" si="4"/>
        <v>0.12731399999999837</v>
      </c>
      <c r="I25" s="32">
        <f t="shared" si="5"/>
        <v>1.4086869244025343E-3</v>
      </c>
      <c r="J25" s="32">
        <f t="shared" si="6"/>
        <v>0.12212600000000151</v>
      </c>
      <c r="K25" s="32">
        <f t="shared" si="7"/>
        <v>4.3873491600068685E-6</v>
      </c>
      <c r="L25" s="32">
        <f t="shared" si="8"/>
        <v>0.19641800000000131</v>
      </c>
      <c r="M25" s="32">
        <f t="shared" si="9"/>
        <v>2.2817383987522063E-3</v>
      </c>
      <c r="N25" s="32">
        <f t="shared" si="10"/>
        <v>0.29235899999999759</v>
      </c>
      <c r="O25" s="32">
        <f t="shared" si="11"/>
        <v>1.3186030377869157E-2</v>
      </c>
      <c r="P25" s="32">
        <f t="shared" si="12"/>
        <v>0.30364600000000053</v>
      </c>
      <c r="Q25" s="32">
        <f t="shared" si="13"/>
        <v>9.2068959637552593E-3</v>
      </c>
      <c r="R25" s="32">
        <f t="shared" si="14"/>
        <v>0.33218800000000215</v>
      </c>
      <c r="S25" s="32">
        <f t="shared" si="15"/>
        <v>9.2380463396941059E-3</v>
      </c>
      <c r="T25" s="32">
        <f t="shared" si="16"/>
        <v>0.39709599999999767</v>
      </c>
      <c r="U25" s="32">
        <f t="shared" si="17"/>
        <v>1.7701836828061961E-2</v>
      </c>
      <c r="V25" s="32">
        <f t="shared" si="18"/>
        <v>0.47147799999999762</v>
      </c>
      <c r="W25" s="32">
        <f t="shared" si="19"/>
        <v>3.1480767975015742E-2</v>
      </c>
      <c r="X25" s="32">
        <f t="shared" si="20"/>
        <v>0.53809600000000302</v>
      </c>
      <c r="Y25" s="32">
        <f t="shared" si="21"/>
        <v>4.4501467984822109E-2</v>
      </c>
      <c r="Z25" s="32">
        <f t="shared" si="22"/>
        <v>0.46074999999999733</v>
      </c>
      <c r="AA25" s="32">
        <f t="shared" si="23"/>
        <v>1.0229671361215043E-2</v>
      </c>
      <c r="AB25" s="32">
        <f t="shared" si="24"/>
        <v>0.4420029999999997</v>
      </c>
      <c r="AC25" s="32">
        <f t="shared" si="25"/>
        <v>2.5093392614822666E-3</v>
      </c>
      <c r="AD25" s="32">
        <f t="shared" si="26"/>
        <v>0.49592700000000178</v>
      </c>
      <c r="AE25" s="32">
        <f t="shared" si="27"/>
        <v>5.07442929557255E-3</v>
      </c>
      <c r="AF25" s="32">
        <f t="shared" si="28"/>
        <v>0.49556300000000419</v>
      </c>
      <c r="AG25" s="32">
        <f t="shared" si="29"/>
        <v>1.5524133063403258E-3</v>
      </c>
      <c r="AH25" s="32">
        <f t="shared" si="30"/>
        <v>0.55262100000000203</v>
      </c>
      <c r="AI25" s="32">
        <f t="shared" si="31"/>
        <v>4.3864209278827873E-3</v>
      </c>
      <c r="AJ25" s="32">
        <f t="shared" si="32"/>
        <v>0.56613000000000113</v>
      </c>
      <c r="AK25" s="32">
        <f t="shared" si="33"/>
        <v>2.2388334285977939E-3</v>
      </c>
      <c r="AL25" s="32">
        <f t="shared" si="34"/>
        <v>0.56723699999999866</v>
      </c>
      <c r="AM25" s="32">
        <f t="shared" si="35"/>
        <v>2.1029490562328492E-4</v>
      </c>
      <c r="AN25" s="32">
        <f t="shared" si="36"/>
        <v>0.60340300000000013</v>
      </c>
      <c r="AO25" s="32">
        <f t="shared" si="37"/>
        <v>2.884653142044698E-4</v>
      </c>
      <c r="AP25" s="32">
        <f t="shared" si="38"/>
        <v>0.61619699999999966</v>
      </c>
      <c r="AQ25" s="32">
        <f t="shared" si="39"/>
        <v>1.4750897027365106E-7</v>
      </c>
    </row>
    <row r="26" spans="1:43" x14ac:dyDescent="0.25">
      <c r="A26" s="6">
        <v>24</v>
      </c>
      <c r="B26" s="28">
        <v>43132</v>
      </c>
      <c r="C26" s="41">
        <v>32.277459</v>
      </c>
      <c r="D26" s="32">
        <f t="shared" si="0"/>
        <v>4.7766000000002862E-2</v>
      </c>
      <c r="E26" s="32">
        <f t="shared" si="1"/>
        <v>3.7837706200705726E-4</v>
      </c>
      <c r="F26" s="32">
        <f t="shared" si="2"/>
        <v>4.8907999999997287E-2</v>
      </c>
      <c r="G26" s="32">
        <f t="shared" si="3"/>
        <v>6.9352394589902835E-5</v>
      </c>
      <c r="H26" s="32">
        <f t="shared" si="4"/>
        <v>4.3720000000000425E-2</v>
      </c>
      <c r="I26" s="32">
        <f t="shared" si="5"/>
        <v>2.1216637849243341E-3</v>
      </c>
      <c r="J26" s="32">
        <f t="shared" si="6"/>
        <v>0.11801200000000023</v>
      </c>
      <c r="K26" s="32">
        <f t="shared" si="7"/>
        <v>4.0779763599985613E-6</v>
      </c>
      <c r="L26" s="32">
        <f t="shared" si="8"/>
        <v>0.21395299999999651</v>
      </c>
      <c r="M26" s="32">
        <f t="shared" si="9"/>
        <v>4.264422442842539E-3</v>
      </c>
      <c r="N26" s="32">
        <f t="shared" si="10"/>
        <v>0.22523999999999944</v>
      </c>
      <c r="O26" s="32">
        <f t="shared" si="11"/>
        <v>2.2763816844045106E-3</v>
      </c>
      <c r="P26" s="32">
        <f t="shared" si="12"/>
        <v>0.25378200000000106</v>
      </c>
      <c r="Q26" s="32">
        <f t="shared" si="13"/>
        <v>2.1241564163266553E-3</v>
      </c>
      <c r="R26" s="32">
        <f t="shared" si="14"/>
        <v>0.31868999999999659</v>
      </c>
      <c r="S26" s="32">
        <f t="shared" si="15"/>
        <v>6.8255283880833649E-3</v>
      </c>
      <c r="T26" s="32">
        <f t="shared" si="16"/>
        <v>0.39307199999999654</v>
      </c>
      <c r="U26" s="32">
        <f t="shared" si="17"/>
        <v>1.6647257088061685E-2</v>
      </c>
      <c r="V26" s="32">
        <f t="shared" si="18"/>
        <v>0.45969000000000193</v>
      </c>
      <c r="W26" s="32">
        <f t="shared" si="19"/>
        <v>2.7436677554914652E-2</v>
      </c>
      <c r="X26" s="32">
        <f t="shared" si="20"/>
        <v>0.38234399999999624</v>
      </c>
      <c r="Y26" s="32">
        <f t="shared" si="21"/>
        <v>3.0472288450308013E-3</v>
      </c>
      <c r="Z26" s="32">
        <f t="shared" si="22"/>
        <v>0.36359699999999862</v>
      </c>
      <c r="AA26" s="32">
        <f t="shared" si="23"/>
        <v>1.5910827296559625E-5</v>
      </c>
      <c r="AB26" s="32">
        <f t="shared" si="24"/>
        <v>0.4175210000000007</v>
      </c>
      <c r="AC26" s="32">
        <f t="shared" si="25"/>
        <v>6.5593897226008874E-4</v>
      </c>
      <c r="AD26" s="32">
        <f t="shared" si="26"/>
        <v>0.41715700000000311</v>
      </c>
      <c r="AE26" s="32">
        <f t="shared" si="27"/>
        <v>5.6775794429335491E-5</v>
      </c>
      <c r="AF26" s="32">
        <f t="shared" si="28"/>
        <v>0.47421500000000094</v>
      </c>
      <c r="AG26" s="32">
        <f t="shared" si="29"/>
        <v>3.2589912775177784E-4</v>
      </c>
      <c r="AH26" s="32">
        <f t="shared" si="30"/>
        <v>0.48772400000000005</v>
      </c>
      <c r="AI26" s="32">
        <f t="shared" si="31"/>
        <v>1.7770505794319532E-6</v>
      </c>
      <c r="AJ26" s="32">
        <f t="shared" si="32"/>
        <v>0.48883099999999757</v>
      </c>
      <c r="AK26" s="32">
        <f t="shared" si="33"/>
        <v>8.9896154972278236E-4</v>
      </c>
      <c r="AL26" s="32">
        <f t="shared" si="34"/>
        <v>0.52499699999999905</v>
      </c>
      <c r="AM26" s="32">
        <f t="shared" si="35"/>
        <v>7.6942169788139824E-4</v>
      </c>
      <c r="AN26" s="32">
        <f t="shared" si="36"/>
        <v>0.53779099999999858</v>
      </c>
      <c r="AO26" s="32">
        <f t="shared" si="37"/>
        <v>2.3646564491378568E-3</v>
      </c>
      <c r="AP26" s="32">
        <f t="shared" si="38"/>
        <v>0.66009299999999627</v>
      </c>
      <c r="AQ26" s="32">
        <f t="shared" si="39"/>
        <v>1.9607245075906818E-3</v>
      </c>
    </row>
    <row r="27" spans="1:43" x14ac:dyDescent="0.25">
      <c r="A27" s="6">
        <v>25</v>
      </c>
      <c r="B27" s="28">
        <v>43160</v>
      </c>
      <c r="C27" s="41">
        <v>32.325225000000003</v>
      </c>
      <c r="D27" s="32">
        <f t="shared" si="0"/>
        <v>1.1419999999944253E-3</v>
      </c>
      <c r="E27" s="32">
        <f t="shared" si="1"/>
        <v>7.38322112673912E-4</v>
      </c>
      <c r="F27" s="32">
        <f t="shared" si="2"/>
        <v>-4.0460000000024365E-3</v>
      </c>
      <c r="G27" s="32">
        <f t="shared" si="3"/>
        <v>3.7554600543348244E-3</v>
      </c>
      <c r="H27" s="32">
        <f t="shared" si="4"/>
        <v>7.0245999999997366E-2</v>
      </c>
      <c r="I27" s="32">
        <f t="shared" si="5"/>
        <v>3.8163660962013549E-4</v>
      </c>
      <c r="J27" s="32">
        <f t="shared" si="6"/>
        <v>0.16618699999999365</v>
      </c>
      <c r="K27" s="32">
        <f t="shared" si="7"/>
        <v>2.1303394113594254E-3</v>
      </c>
      <c r="L27" s="32">
        <f t="shared" si="8"/>
        <v>0.17747399999999658</v>
      </c>
      <c r="M27" s="32">
        <f t="shared" si="9"/>
        <v>8.3079677257005965E-4</v>
      </c>
      <c r="N27" s="32">
        <f t="shared" si="10"/>
        <v>0.2060159999999982</v>
      </c>
      <c r="O27" s="32">
        <f t="shared" si="11"/>
        <v>8.115343437532902E-4</v>
      </c>
      <c r="P27" s="32">
        <f t="shared" si="12"/>
        <v>0.27092399999999373</v>
      </c>
      <c r="Q27" s="32">
        <f t="shared" si="13"/>
        <v>3.9981051631829169E-3</v>
      </c>
      <c r="R27" s="32">
        <f t="shared" si="14"/>
        <v>0.34530599999999367</v>
      </c>
      <c r="S27" s="32">
        <f t="shared" si="15"/>
        <v>1.1931795004667928E-2</v>
      </c>
      <c r="T27" s="32">
        <f t="shared" si="16"/>
        <v>0.41192399999999907</v>
      </c>
      <c r="U27" s="32">
        <f t="shared" si="17"/>
        <v>2.1867385314062314E-2</v>
      </c>
      <c r="V27" s="32">
        <f t="shared" si="18"/>
        <v>0.33457799999999338</v>
      </c>
      <c r="W27" s="32">
        <f t="shared" si="19"/>
        <v>1.6425354109133705E-3</v>
      </c>
      <c r="X27" s="32">
        <f t="shared" si="20"/>
        <v>0.31583099999999575</v>
      </c>
      <c r="Y27" s="32">
        <f t="shared" si="21"/>
        <v>1.279452695575645E-4</v>
      </c>
      <c r="Z27" s="32">
        <f t="shared" si="22"/>
        <v>0.36975499999999784</v>
      </c>
      <c r="AA27" s="32">
        <f t="shared" si="23"/>
        <v>1.0295831810734347E-4</v>
      </c>
      <c r="AB27" s="32">
        <f t="shared" si="24"/>
        <v>0.36939100000000025</v>
      </c>
      <c r="AC27" s="32">
        <f t="shared" si="25"/>
        <v>5.0709159948222253E-4</v>
      </c>
      <c r="AD27" s="32">
        <f t="shared" si="26"/>
        <v>0.42644899999999808</v>
      </c>
      <c r="AE27" s="32">
        <f t="shared" si="27"/>
        <v>3.0871494008108419E-6</v>
      </c>
      <c r="AF27" s="32">
        <f t="shared" si="28"/>
        <v>0.43995799999999718</v>
      </c>
      <c r="AG27" s="32">
        <f t="shared" si="29"/>
        <v>2.6258010104592667E-4</v>
      </c>
      <c r="AH27" s="32">
        <f t="shared" si="30"/>
        <v>0.44106499999999471</v>
      </c>
      <c r="AI27" s="32">
        <f t="shared" si="31"/>
        <v>2.0544407819435072E-3</v>
      </c>
      <c r="AJ27" s="32">
        <f t="shared" si="32"/>
        <v>0.47723099999999619</v>
      </c>
      <c r="AK27" s="32">
        <f t="shared" si="33"/>
        <v>1.7291198997229464E-3</v>
      </c>
      <c r="AL27" s="32">
        <f t="shared" si="34"/>
        <v>0.49002499999999571</v>
      </c>
      <c r="AM27" s="32">
        <f t="shared" si="35"/>
        <v>3.9326007414947507E-3</v>
      </c>
      <c r="AN27" s="32">
        <f t="shared" si="36"/>
        <v>0.6123269999999934</v>
      </c>
      <c r="AO27" s="32">
        <f t="shared" si="37"/>
        <v>6.7123828167080116E-4</v>
      </c>
      <c r="AP27" s="32">
        <f t="shared" si="38"/>
        <v>0.65792999999999324</v>
      </c>
      <c r="AQ27" s="32">
        <f t="shared" si="39"/>
        <v>1.7738474982456132E-3</v>
      </c>
    </row>
    <row r="28" spans="1:43" x14ac:dyDescent="0.25">
      <c r="A28" s="6">
        <v>26</v>
      </c>
      <c r="B28" s="28">
        <v>43191</v>
      </c>
      <c r="C28" s="41">
        <v>32.326366999999998</v>
      </c>
      <c r="D28" s="32">
        <f t="shared" si="0"/>
        <v>-5.1879999999968618E-3</v>
      </c>
      <c r="E28" s="32">
        <f t="shared" si="1"/>
        <v>1.1223895876733983E-3</v>
      </c>
      <c r="F28" s="32">
        <f t="shared" si="2"/>
        <v>6.9104000000002941E-2</v>
      </c>
      <c r="G28" s="32">
        <f t="shared" si="3"/>
        <v>1.4085396922823023E-4</v>
      </c>
      <c r="H28" s="32">
        <f t="shared" si="4"/>
        <v>0.16504499999999922</v>
      </c>
      <c r="I28" s="32">
        <f t="shared" si="5"/>
        <v>5.6645911599242883E-3</v>
      </c>
      <c r="J28" s="32">
        <f t="shared" si="6"/>
        <v>0.17633200000000215</v>
      </c>
      <c r="K28" s="32">
        <f t="shared" si="7"/>
        <v>3.1697575603602569E-3</v>
      </c>
      <c r="L28" s="32">
        <f t="shared" si="8"/>
        <v>0.20487400000000378</v>
      </c>
      <c r="M28" s="32">
        <f t="shared" si="9"/>
        <v>3.1610870634797808E-3</v>
      </c>
      <c r="N28" s="32">
        <f t="shared" si="10"/>
        <v>0.2697819999999993</v>
      </c>
      <c r="O28" s="32">
        <f t="shared" si="11"/>
        <v>8.5106975351021286E-3</v>
      </c>
      <c r="P28" s="32">
        <f t="shared" si="12"/>
        <v>0.34416399999999925</v>
      </c>
      <c r="Q28" s="32">
        <f t="shared" si="13"/>
        <v>1.862421686604069E-2</v>
      </c>
      <c r="R28" s="32">
        <f t="shared" si="14"/>
        <v>0.41078200000000464</v>
      </c>
      <c r="S28" s="32">
        <f t="shared" si="15"/>
        <v>3.0523149457158776E-2</v>
      </c>
      <c r="T28" s="32">
        <f t="shared" si="16"/>
        <v>0.33343599999999896</v>
      </c>
      <c r="U28" s="32">
        <f t="shared" si="17"/>
        <v>4.8147292380623982E-3</v>
      </c>
      <c r="V28" s="32">
        <f t="shared" si="18"/>
        <v>0.31468900000000133</v>
      </c>
      <c r="W28" s="32">
        <f t="shared" si="19"/>
        <v>4.2597678832420133E-4</v>
      </c>
      <c r="X28" s="32">
        <f t="shared" si="20"/>
        <v>0.36861300000000341</v>
      </c>
      <c r="Y28" s="32">
        <f t="shared" si="21"/>
        <v>1.7198198315578016E-3</v>
      </c>
      <c r="Z28" s="32">
        <f t="shared" si="22"/>
        <v>0.36824900000000582</v>
      </c>
      <c r="AA28" s="32">
        <f t="shared" si="23"/>
        <v>7.4664078539918982E-5</v>
      </c>
      <c r="AB28" s="32">
        <f t="shared" si="24"/>
        <v>0.42530700000000365</v>
      </c>
      <c r="AC28" s="32">
        <f t="shared" si="25"/>
        <v>1.1153800183714149E-3</v>
      </c>
      <c r="AD28" s="32">
        <f t="shared" si="26"/>
        <v>0.43881600000000276</v>
      </c>
      <c r="AE28" s="32">
        <f t="shared" si="27"/>
        <v>1.9948818308661873E-4</v>
      </c>
      <c r="AF28" s="32">
        <f t="shared" si="28"/>
        <v>0.43992300000000029</v>
      </c>
      <c r="AG28" s="32">
        <f t="shared" si="29"/>
        <v>2.6371562869288495E-4</v>
      </c>
      <c r="AH28" s="32">
        <f t="shared" si="30"/>
        <v>0.47608900000000176</v>
      </c>
      <c r="AI28" s="32">
        <f t="shared" si="31"/>
        <v>1.0612995527635513E-4</v>
      </c>
      <c r="AJ28" s="32">
        <f t="shared" si="32"/>
        <v>0.48888300000000129</v>
      </c>
      <c r="AK28" s="32">
        <f t="shared" si="33"/>
        <v>8.9584605422255977E-4</v>
      </c>
      <c r="AL28" s="32">
        <f t="shared" si="34"/>
        <v>0.61118499999999898</v>
      </c>
      <c r="AM28" s="32">
        <f t="shared" si="35"/>
        <v>3.4163497066555071E-3</v>
      </c>
      <c r="AN28" s="32">
        <f t="shared" si="36"/>
        <v>0.65678799999999882</v>
      </c>
      <c r="AO28" s="32">
        <f t="shared" si="37"/>
        <v>4.9518336912043647E-3</v>
      </c>
      <c r="AP28" s="32">
        <f t="shared" si="38"/>
        <v>0.70558100000000223</v>
      </c>
      <c r="AQ28" s="32">
        <f t="shared" si="39"/>
        <v>8.0583062057983604E-3</v>
      </c>
    </row>
    <row r="29" spans="1:43" x14ac:dyDescent="0.25">
      <c r="A29" s="6">
        <v>27</v>
      </c>
      <c r="B29" s="28">
        <v>43221</v>
      </c>
      <c r="C29" s="41">
        <v>32.321179000000001</v>
      </c>
      <c r="D29" s="32">
        <f t="shared" si="0"/>
        <v>7.4291999999999803E-2</v>
      </c>
      <c r="E29" s="32">
        <f t="shared" si="1"/>
        <v>2.1139688210069299E-3</v>
      </c>
      <c r="F29" s="32">
        <f t="shared" si="2"/>
        <v>0.17023299999999608</v>
      </c>
      <c r="G29" s="32">
        <f t="shared" si="3"/>
        <v>1.276836528448262E-2</v>
      </c>
      <c r="H29" s="32">
        <f t="shared" si="4"/>
        <v>0.18151999999999902</v>
      </c>
      <c r="I29" s="32">
        <f t="shared" si="5"/>
        <v>8.415948393619881E-3</v>
      </c>
      <c r="J29" s="32">
        <f t="shared" si="6"/>
        <v>0.21006200000000064</v>
      </c>
      <c r="K29" s="32">
        <f t="shared" si="7"/>
        <v>8.1055089363601378E-3</v>
      </c>
      <c r="L29" s="32">
        <f t="shared" si="8"/>
        <v>0.27496999999999616</v>
      </c>
      <c r="M29" s="32">
        <f t="shared" si="9"/>
        <v>1.5956627563842044E-2</v>
      </c>
      <c r="N29" s="32">
        <f t="shared" si="10"/>
        <v>0.34935199999999611</v>
      </c>
      <c r="O29" s="32">
        <f t="shared" si="11"/>
        <v>2.9523295172775375E-2</v>
      </c>
      <c r="P29" s="32">
        <f t="shared" si="12"/>
        <v>0.41597000000000151</v>
      </c>
      <c r="Q29" s="32">
        <f t="shared" si="13"/>
        <v>4.3379130206041568E-2</v>
      </c>
      <c r="R29" s="32">
        <f t="shared" si="14"/>
        <v>0.33862399999999582</v>
      </c>
      <c r="S29" s="32">
        <f t="shared" si="15"/>
        <v>1.0516657576180644E-2</v>
      </c>
      <c r="T29" s="32">
        <f t="shared" si="16"/>
        <v>0.31987699999999819</v>
      </c>
      <c r="U29" s="32">
        <f t="shared" si="17"/>
        <v>3.1169051555623322E-3</v>
      </c>
      <c r="V29" s="32">
        <f t="shared" si="18"/>
        <v>0.37380100000000027</v>
      </c>
      <c r="W29" s="32">
        <f t="shared" si="19"/>
        <v>6.3602547194011637E-3</v>
      </c>
      <c r="X29" s="32">
        <f t="shared" si="20"/>
        <v>0.37343700000000268</v>
      </c>
      <c r="Y29" s="32">
        <f t="shared" si="21"/>
        <v>2.1432002227156667E-3</v>
      </c>
      <c r="Z29" s="32">
        <f t="shared" si="22"/>
        <v>0.43049500000000052</v>
      </c>
      <c r="AA29" s="32">
        <f t="shared" si="23"/>
        <v>5.0249437786480597E-3</v>
      </c>
      <c r="AB29" s="32">
        <f t="shared" si="24"/>
        <v>0.44400399999999962</v>
      </c>
      <c r="AC29" s="32">
        <f t="shared" si="25"/>
        <v>2.7138166713155921E-3</v>
      </c>
      <c r="AD29" s="32">
        <f t="shared" si="26"/>
        <v>0.44511099999999715</v>
      </c>
      <c r="AE29" s="32">
        <f t="shared" si="27"/>
        <v>4.1693672780071452E-4</v>
      </c>
      <c r="AF29" s="32">
        <f t="shared" si="28"/>
        <v>0.48127699999999862</v>
      </c>
      <c r="AG29" s="32">
        <f t="shared" si="29"/>
        <v>6.3074697422226824E-4</v>
      </c>
      <c r="AH29" s="32">
        <f t="shared" si="30"/>
        <v>0.49407099999999815</v>
      </c>
      <c r="AI29" s="32">
        <f t="shared" si="31"/>
        <v>5.8983330912742277E-5</v>
      </c>
      <c r="AJ29" s="32">
        <f t="shared" si="32"/>
        <v>0.61637299999999584</v>
      </c>
      <c r="AK29" s="32">
        <f t="shared" si="33"/>
        <v>9.5178194554719087E-3</v>
      </c>
      <c r="AL29" s="32">
        <f t="shared" si="34"/>
        <v>0.66197599999999568</v>
      </c>
      <c r="AM29" s="32">
        <f t="shared" si="35"/>
        <v>1.1933497411912799E-2</v>
      </c>
      <c r="AN29" s="32">
        <f t="shared" si="36"/>
        <v>0.7107689999999991</v>
      </c>
      <c r="AO29" s="32">
        <f t="shared" si="37"/>
        <v>1.5462988820071039E-2</v>
      </c>
      <c r="AP29" s="32">
        <f t="shared" si="38"/>
        <v>0.71329000000000065</v>
      </c>
      <c r="AQ29" s="32">
        <f t="shared" si="39"/>
        <v>9.5017789741084387E-3</v>
      </c>
    </row>
    <row r="30" spans="1:43" x14ac:dyDescent="0.25">
      <c r="A30" s="6">
        <v>28</v>
      </c>
      <c r="B30" s="28">
        <v>43252</v>
      </c>
      <c r="C30" s="41">
        <v>32.395471000000001</v>
      </c>
      <c r="D30" s="32">
        <f t="shared" si="0"/>
        <v>9.5940999999996279E-2</v>
      </c>
      <c r="E30" s="32">
        <f t="shared" si="1"/>
        <v>4.5733998578397798E-3</v>
      </c>
      <c r="F30" s="32">
        <f t="shared" si="2"/>
        <v>0.10722799999999921</v>
      </c>
      <c r="G30" s="32">
        <f t="shared" si="3"/>
        <v>2.4992192099089418E-3</v>
      </c>
      <c r="H30" s="32">
        <f t="shared" si="4"/>
        <v>0.13577000000000083</v>
      </c>
      <c r="I30" s="32">
        <f t="shared" si="5"/>
        <v>2.1149401327505615E-3</v>
      </c>
      <c r="J30" s="32">
        <f t="shared" si="6"/>
        <v>0.20067799999999636</v>
      </c>
      <c r="K30" s="32">
        <f t="shared" si="7"/>
        <v>6.5038740915594334E-3</v>
      </c>
      <c r="L30" s="32">
        <f t="shared" si="8"/>
        <v>0.27505999999999631</v>
      </c>
      <c r="M30" s="32">
        <f t="shared" si="9"/>
        <v>1.5979373182023898E-2</v>
      </c>
      <c r="N30" s="32">
        <f t="shared" si="10"/>
        <v>0.3416780000000017</v>
      </c>
      <c r="O30" s="32">
        <f t="shared" si="11"/>
        <v>2.6945039263102849E-2</v>
      </c>
      <c r="P30" s="32">
        <f t="shared" si="12"/>
        <v>0.26433199999999601</v>
      </c>
      <c r="Q30" s="32">
        <f t="shared" si="13"/>
        <v>3.2079277734689696E-3</v>
      </c>
      <c r="R30" s="32">
        <f t="shared" si="14"/>
        <v>0.24558499999999839</v>
      </c>
      <c r="S30" s="32">
        <f t="shared" si="15"/>
        <v>9.0473504059463466E-5</v>
      </c>
      <c r="T30" s="32">
        <f t="shared" si="16"/>
        <v>0.29950900000000047</v>
      </c>
      <c r="U30" s="32">
        <f t="shared" si="17"/>
        <v>1.257500251562555E-3</v>
      </c>
      <c r="V30" s="32">
        <f t="shared" si="18"/>
        <v>0.29914500000000288</v>
      </c>
      <c r="W30" s="32">
        <f t="shared" si="19"/>
        <v>2.5961115298521538E-5</v>
      </c>
      <c r="X30" s="32">
        <f t="shared" si="20"/>
        <v>0.35620300000000071</v>
      </c>
      <c r="Y30" s="32">
        <f t="shared" si="21"/>
        <v>8.4452489629439052E-4</v>
      </c>
      <c r="Z30" s="32">
        <f t="shared" si="22"/>
        <v>0.36971199999999982</v>
      </c>
      <c r="AA30" s="32">
        <f t="shared" si="23"/>
        <v>1.0208753905332963E-4</v>
      </c>
      <c r="AB30" s="32">
        <f t="shared" si="24"/>
        <v>0.37081899999999735</v>
      </c>
      <c r="AC30" s="32">
        <f t="shared" si="25"/>
        <v>4.4481739214901353E-4</v>
      </c>
      <c r="AD30" s="32">
        <f t="shared" si="26"/>
        <v>0.40698499999999882</v>
      </c>
      <c r="AE30" s="32">
        <f t="shared" si="27"/>
        <v>3.1353683717227394E-4</v>
      </c>
      <c r="AF30" s="32">
        <f t="shared" si="28"/>
        <v>0.41977899999999835</v>
      </c>
      <c r="AG30" s="32">
        <f t="shared" si="29"/>
        <v>1.3237462310459402E-3</v>
      </c>
      <c r="AH30" s="32">
        <f t="shared" si="30"/>
        <v>0.54208099999999604</v>
      </c>
      <c r="AI30" s="32">
        <f t="shared" si="31"/>
        <v>3.1013828503063104E-3</v>
      </c>
      <c r="AJ30" s="32">
        <f t="shared" si="32"/>
        <v>0.58768399999999588</v>
      </c>
      <c r="AK30" s="32">
        <f t="shared" si="33"/>
        <v>4.7431199438471329E-3</v>
      </c>
      <c r="AL30" s="32">
        <f t="shared" si="34"/>
        <v>0.63647699999999929</v>
      </c>
      <c r="AM30" s="32">
        <f t="shared" si="35"/>
        <v>7.0126469262684369E-3</v>
      </c>
      <c r="AN30" s="32">
        <f t="shared" si="36"/>
        <v>0.63899800000000084</v>
      </c>
      <c r="AO30" s="32">
        <f t="shared" si="37"/>
        <v>2.7645792832045974E-3</v>
      </c>
      <c r="AP30" s="32">
        <f t="shared" si="38"/>
        <v>0.71711499999999972</v>
      </c>
      <c r="AQ30" s="32">
        <f t="shared" si="39"/>
        <v>1.0262109176694468E-2</v>
      </c>
    </row>
    <row r="31" spans="1:43" x14ac:dyDescent="0.25">
      <c r="A31" s="6">
        <v>29</v>
      </c>
      <c r="B31" s="28">
        <v>43282</v>
      </c>
      <c r="C31" s="41">
        <v>32.491411999999997</v>
      </c>
      <c r="D31" s="32">
        <f t="shared" si="0"/>
        <v>1.1287000000002934E-2</v>
      </c>
      <c r="E31" s="32">
        <f t="shared" si="1"/>
        <v>2.8992156684017658E-4</v>
      </c>
      <c r="F31" s="32">
        <f t="shared" si="2"/>
        <v>3.9829000000004555E-2</v>
      </c>
      <c r="G31" s="32">
        <f t="shared" si="3"/>
        <v>3.0299698252586707E-4</v>
      </c>
      <c r="H31" s="32">
        <f t="shared" si="4"/>
        <v>0.10473700000000008</v>
      </c>
      <c r="I31" s="32">
        <f t="shared" si="5"/>
        <v>2.2366633001134854E-4</v>
      </c>
      <c r="J31" s="32">
        <f t="shared" si="6"/>
        <v>0.17911900000000003</v>
      </c>
      <c r="K31" s="32">
        <f t="shared" si="7"/>
        <v>3.4913444737600186E-3</v>
      </c>
      <c r="L31" s="32">
        <f t="shared" si="8"/>
        <v>0.24573700000000542</v>
      </c>
      <c r="M31" s="32">
        <f t="shared" si="9"/>
        <v>9.4257973082986033E-3</v>
      </c>
      <c r="N31" s="32">
        <f t="shared" si="10"/>
        <v>0.16839099999999974</v>
      </c>
      <c r="O31" s="32">
        <f t="shared" si="11"/>
        <v>8.3494968753381033E-5</v>
      </c>
      <c r="P31" s="32">
        <f t="shared" si="12"/>
        <v>0.14964400000000211</v>
      </c>
      <c r="Q31" s="32">
        <f t="shared" si="13"/>
        <v>3.3697361574691088E-3</v>
      </c>
      <c r="R31" s="32">
        <f t="shared" si="14"/>
        <v>0.20356800000000419</v>
      </c>
      <c r="S31" s="32">
        <f t="shared" si="15"/>
        <v>1.0565908811567574E-3</v>
      </c>
      <c r="T31" s="32">
        <f t="shared" si="16"/>
        <v>0.2032040000000066</v>
      </c>
      <c r="U31" s="32">
        <f t="shared" si="17"/>
        <v>3.7019619140616594E-3</v>
      </c>
      <c r="V31" s="32">
        <f t="shared" si="18"/>
        <v>0.26026200000000443</v>
      </c>
      <c r="W31" s="32">
        <f t="shared" si="19"/>
        <v>1.1416150822981593E-3</v>
      </c>
      <c r="X31" s="32">
        <f t="shared" si="20"/>
        <v>0.27377100000000354</v>
      </c>
      <c r="Y31" s="32">
        <f t="shared" si="21"/>
        <v>2.8484945400833665E-3</v>
      </c>
      <c r="Z31" s="32">
        <f t="shared" si="22"/>
        <v>0.27487800000000107</v>
      </c>
      <c r="AA31" s="32">
        <f t="shared" si="23"/>
        <v>7.1792003800260342E-3</v>
      </c>
      <c r="AB31" s="32">
        <f t="shared" si="24"/>
        <v>0.31104400000000254</v>
      </c>
      <c r="AC31" s="32">
        <f t="shared" si="25"/>
        <v>6.5392605379817727E-3</v>
      </c>
      <c r="AD31" s="32">
        <f t="shared" si="26"/>
        <v>0.32383800000000207</v>
      </c>
      <c r="AE31" s="32">
        <f t="shared" si="27"/>
        <v>1.0171523552914612E-2</v>
      </c>
      <c r="AF31" s="32">
        <f t="shared" si="28"/>
        <v>0.44613999999999976</v>
      </c>
      <c r="AG31" s="32">
        <f t="shared" si="29"/>
        <v>1.004469689281979E-4</v>
      </c>
      <c r="AH31" s="32">
        <f t="shared" si="30"/>
        <v>0.4917429999999996</v>
      </c>
      <c r="AI31" s="32">
        <f t="shared" si="31"/>
        <v>2.8644552730946162E-5</v>
      </c>
      <c r="AJ31" s="32">
        <f t="shared" si="32"/>
        <v>0.54053600000000301</v>
      </c>
      <c r="AK31" s="32">
        <f t="shared" si="33"/>
        <v>4.7185886034780127E-4</v>
      </c>
      <c r="AL31" s="32">
        <f t="shared" si="34"/>
        <v>0.54305700000000456</v>
      </c>
      <c r="AM31" s="32">
        <f t="shared" si="35"/>
        <v>9.3672425623210864E-5</v>
      </c>
      <c r="AN31" s="32">
        <f t="shared" si="36"/>
        <v>0.62117400000000345</v>
      </c>
      <c r="AO31" s="32">
        <f t="shared" si="37"/>
        <v>1.2079285610713932E-3</v>
      </c>
      <c r="AP31" s="32">
        <f t="shared" si="38"/>
        <v>0.47509900000000016</v>
      </c>
      <c r="AQ31" s="32">
        <f t="shared" si="39"/>
        <v>1.9800410387176968E-2</v>
      </c>
    </row>
    <row r="32" spans="1:43" x14ac:dyDescent="0.25">
      <c r="A32" s="6">
        <v>30</v>
      </c>
      <c r="B32" s="28">
        <v>43313</v>
      </c>
      <c r="C32" s="41">
        <v>32.502699</v>
      </c>
      <c r="D32" s="32">
        <f t="shared" si="0"/>
        <v>2.8542000000001622E-2</v>
      </c>
      <c r="E32" s="32">
        <f t="shared" si="1"/>
        <v>5.1946006945200972E-8</v>
      </c>
      <c r="F32" s="32">
        <f t="shared" si="2"/>
        <v>9.3449999999997146E-2</v>
      </c>
      <c r="G32" s="32">
        <f t="shared" si="3"/>
        <v>1.3114676652279597E-3</v>
      </c>
      <c r="H32" s="32">
        <f t="shared" si="4"/>
        <v>0.16783199999999709</v>
      </c>
      <c r="I32" s="32">
        <f t="shared" si="5"/>
        <v>6.0918771567500399E-3</v>
      </c>
      <c r="J32" s="32">
        <f t="shared" si="6"/>
        <v>0.23445000000000249</v>
      </c>
      <c r="K32" s="32">
        <f t="shared" si="7"/>
        <v>1.3091616025960599E-2</v>
      </c>
      <c r="L32" s="32">
        <f t="shared" si="8"/>
        <v>0.1571039999999968</v>
      </c>
      <c r="M32" s="32">
        <f t="shared" si="9"/>
        <v>7.1462430752014652E-5</v>
      </c>
      <c r="N32" s="32">
        <f t="shared" si="10"/>
        <v>0.13835699999999918</v>
      </c>
      <c r="O32" s="32">
        <f t="shared" si="11"/>
        <v>1.534410967079009E-3</v>
      </c>
      <c r="P32" s="32">
        <f t="shared" si="12"/>
        <v>0.19228100000000126</v>
      </c>
      <c r="Q32" s="32">
        <f t="shared" si="13"/>
        <v>2.3754295446934E-4</v>
      </c>
      <c r="R32" s="32">
        <f t="shared" si="14"/>
        <v>0.19191700000000367</v>
      </c>
      <c r="S32" s="32">
        <f t="shared" si="15"/>
        <v>1.949773875571333E-3</v>
      </c>
      <c r="T32" s="32">
        <f t="shared" si="16"/>
        <v>0.2489750000000015</v>
      </c>
      <c r="U32" s="32">
        <f t="shared" si="17"/>
        <v>2.271877925624455E-4</v>
      </c>
      <c r="V32" s="32">
        <f t="shared" si="18"/>
        <v>0.26248400000000061</v>
      </c>
      <c r="W32" s="32">
        <f t="shared" si="19"/>
        <v>9.963994058881662E-4</v>
      </c>
      <c r="X32" s="32">
        <f t="shared" si="20"/>
        <v>0.26359099999999813</v>
      </c>
      <c r="Y32" s="32">
        <f t="shared" si="21"/>
        <v>4.0387663937681822E-3</v>
      </c>
      <c r="Z32" s="32">
        <f t="shared" si="22"/>
        <v>0.29975699999999961</v>
      </c>
      <c r="AA32" s="32">
        <f t="shared" si="23"/>
        <v>3.5821616121614213E-3</v>
      </c>
      <c r="AB32" s="32">
        <f t="shared" si="24"/>
        <v>0.31255099999999914</v>
      </c>
      <c r="AC32" s="32">
        <f t="shared" si="25"/>
        <v>6.2978023839267662E-3</v>
      </c>
      <c r="AD32" s="32">
        <f t="shared" si="26"/>
        <v>0.43485299999999683</v>
      </c>
      <c r="AE32" s="32">
        <f t="shared" si="27"/>
        <v>1.0324650162933054E-4</v>
      </c>
      <c r="AF32" s="32">
        <f t="shared" si="28"/>
        <v>0.48045599999999666</v>
      </c>
      <c r="AG32" s="32">
        <f t="shared" si="29"/>
        <v>5.9018271645746884E-4</v>
      </c>
      <c r="AH32" s="32">
        <f t="shared" si="30"/>
        <v>0.52924900000000008</v>
      </c>
      <c r="AI32" s="32">
        <f t="shared" si="31"/>
        <v>1.8368133589128082E-3</v>
      </c>
      <c r="AJ32" s="32">
        <f t="shared" si="32"/>
        <v>0.53177000000000163</v>
      </c>
      <c r="AK32" s="32">
        <f t="shared" si="33"/>
        <v>1.6786603359770689E-4</v>
      </c>
      <c r="AL32" s="32">
        <f t="shared" si="34"/>
        <v>0.60988700000000051</v>
      </c>
      <c r="AM32" s="32">
        <f t="shared" si="35"/>
        <v>3.2662994830427805E-3</v>
      </c>
      <c r="AN32" s="32">
        <f t="shared" si="36"/>
        <v>0.46381199999999723</v>
      </c>
      <c r="AO32" s="32">
        <f t="shared" si="37"/>
        <v>1.5032411058671641E-2</v>
      </c>
      <c r="AP32" s="32">
        <f t="shared" si="38"/>
        <v>0.39459599999999995</v>
      </c>
      <c r="AQ32" s="32">
        <f t="shared" si="39"/>
        <v>4.8936930576314881E-2</v>
      </c>
    </row>
    <row r="33" spans="1:43" x14ac:dyDescent="0.25">
      <c r="A33" s="6">
        <v>31</v>
      </c>
      <c r="B33" s="28">
        <v>43344</v>
      </c>
      <c r="C33" s="41">
        <v>32.531241000000001</v>
      </c>
      <c r="D33" s="32">
        <f t="shared" si="0"/>
        <v>6.4907999999995525E-2</v>
      </c>
      <c r="E33" s="32">
        <f t="shared" si="1"/>
        <v>1.3391147370066198E-3</v>
      </c>
      <c r="F33" s="32">
        <f t="shared" si="2"/>
        <v>0.13928999999999547</v>
      </c>
      <c r="G33" s="32">
        <f t="shared" si="3"/>
        <v>6.7328903409721169E-3</v>
      </c>
      <c r="H33" s="32">
        <f t="shared" si="4"/>
        <v>0.20590800000000087</v>
      </c>
      <c r="I33" s="32">
        <f t="shared" si="5"/>
        <v>1.3485358953272445E-2</v>
      </c>
      <c r="J33" s="32">
        <f t="shared" si="6"/>
        <v>0.12856199999999518</v>
      </c>
      <c r="K33" s="32">
        <f t="shared" si="7"/>
        <v>7.2771136359919963E-5</v>
      </c>
      <c r="L33" s="32">
        <f t="shared" si="8"/>
        <v>0.10981499999999755</v>
      </c>
      <c r="M33" s="32">
        <f t="shared" si="9"/>
        <v>1.5081925297522442E-3</v>
      </c>
      <c r="N33" s="32">
        <f t="shared" si="10"/>
        <v>0.16373899999999963</v>
      </c>
      <c r="O33" s="32">
        <f t="shared" si="11"/>
        <v>1.9015191368361678E-4</v>
      </c>
      <c r="P33" s="32">
        <f t="shared" si="12"/>
        <v>0.16337500000000205</v>
      </c>
      <c r="Q33" s="32">
        <f t="shared" si="13"/>
        <v>1.9641231110406089E-3</v>
      </c>
      <c r="R33" s="32">
        <f t="shared" si="14"/>
        <v>0.22043299999999988</v>
      </c>
      <c r="S33" s="32">
        <f t="shared" si="15"/>
        <v>2.4461722932777544E-4</v>
      </c>
      <c r="T33" s="32">
        <f t="shared" si="16"/>
        <v>0.23394199999999898</v>
      </c>
      <c r="U33" s="32">
        <f t="shared" si="17"/>
        <v>9.0635618306254264E-4</v>
      </c>
      <c r="V33" s="32">
        <f t="shared" si="18"/>
        <v>0.23504899999999651</v>
      </c>
      <c r="W33" s="32">
        <f t="shared" si="19"/>
        <v>3.4810937955039776E-3</v>
      </c>
      <c r="X33" s="32">
        <f t="shared" si="20"/>
        <v>0.27121499999999799</v>
      </c>
      <c r="Y33" s="32">
        <f t="shared" si="21"/>
        <v>3.1278617078734409E-3</v>
      </c>
      <c r="Z33" s="32">
        <f t="shared" si="22"/>
        <v>0.28400899999999751</v>
      </c>
      <c r="AA33" s="32">
        <f t="shared" si="23"/>
        <v>5.7152333196211942E-3</v>
      </c>
      <c r="AB33" s="32">
        <f t="shared" si="24"/>
        <v>0.4063109999999952</v>
      </c>
      <c r="AC33" s="32">
        <f t="shared" si="25"/>
        <v>2.073976017043496E-4</v>
      </c>
      <c r="AD33" s="32">
        <f t="shared" si="26"/>
        <v>0.45191399999999504</v>
      </c>
      <c r="AE33" s="32">
        <f t="shared" si="27"/>
        <v>7.4103883954342313E-4</v>
      </c>
      <c r="AF33" s="32">
        <f t="shared" si="28"/>
        <v>0.50070699999999846</v>
      </c>
      <c r="AG33" s="32">
        <f t="shared" si="29"/>
        <v>1.9842282018692737E-3</v>
      </c>
      <c r="AH33" s="32">
        <f t="shared" si="30"/>
        <v>0.50322800000000001</v>
      </c>
      <c r="AI33" s="32">
        <f t="shared" si="31"/>
        <v>2.8348660985217289E-4</v>
      </c>
      <c r="AJ33" s="32">
        <f t="shared" si="32"/>
        <v>0.58134499999999889</v>
      </c>
      <c r="AK33" s="32">
        <f t="shared" si="33"/>
        <v>3.910165042972558E-3</v>
      </c>
      <c r="AL33" s="32">
        <f t="shared" si="34"/>
        <v>0.4352699999999956</v>
      </c>
      <c r="AM33" s="32">
        <f t="shared" si="35"/>
        <v>1.3798132322624222E-2</v>
      </c>
      <c r="AN33" s="32">
        <f t="shared" si="36"/>
        <v>0.36605399999999833</v>
      </c>
      <c r="AO33" s="32">
        <f t="shared" si="37"/>
        <v>4.8560615697071582E-2</v>
      </c>
      <c r="AP33" s="32"/>
      <c r="AQ33" s="32"/>
    </row>
    <row r="34" spans="1:43" x14ac:dyDescent="0.25">
      <c r="A34" s="6">
        <v>32</v>
      </c>
      <c r="B34" s="28">
        <v>43374</v>
      </c>
      <c r="C34" s="41">
        <v>32.596148999999997</v>
      </c>
      <c r="D34" s="32">
        <f t="shared" si="0"/>
        <v>7.4381999999999948E-2</v>
      </c>
      <c r="E34" s="32">
        <f t="shared" si="1"/>
        <v>2.1222529460069432E-3</v>
      </c>
      <c r="F34" s="32">
        <f t="shared" si="2"/>
        <v>0.14100000000000534</v>
      </c>
      <c r="G34" s="32">
        <f t="shared" si="3"/>
        <v>7.0164397758673723E-3</v>
      </c>
      <c r="H34" s="32">
        <f t="shared" si="4"/>
        <v>6.3653999999999655E-2</v>
      </c>
      <c r="I34" s="32">
        <f t="shared" si="5"/>
        <v>6.8264739222874448E-4</v>
      </c>
      <c r="J34" s="32">
        <f t="shared" si="6"/>
        <v>4.4907000000002029E-2</v>
      </c>
      <c r="K34" s="32">
        <f t="shared" si="7"/>
        <v>5.643675475359676E-3</v>
      </c>
      <c r="L34" s="32">
        <f t="shared" si="8"/>
        <v>9.883100000000411E-2</v>
      </c>
      <c r="M34" s="32">
        <f t="shared" si="9"/>
        <v>2.4819780512061866E-3</v>
      </c>
      <c r="N34" s="32">
        <f t="shared" si="10"/>
        <v>9.8467000000006522E-2</v>
      </c>
      <c r="O34" s="32">
        <f t="shared" si="11"/>
        <v>6.250729975449989E-3</v>
      </c>
      <c r="P34" s="32">
        <f t="shared" si="12"/>
        <v>0.15552500000000435</v>
      </c>
      <c r="Q34" s="32">
        <f t="shared" si="13"/>
        <v>2.7215449396117601E-3</v>
      </c>
      <c r="R34" s="32">
        <f t="shared" si="14"/>
        <v>0.16903400000000346</v>
      </c>
      <c r="S34" s="32">
        <f t="shared" si="15"/>
        <v>4.494260223010204E-3</v>
      </c>
      <c r="T34" s="32">
        <f t="shared" si="16"/>
        <v>0.17014100000000099</v>
      </c>
      <c r="U34" s="32">
        <f t="shared" si="17"/>
        <v>8.818477695562257E-3</v>
      </c>
      <c r="V34" s="32">
        <f t="shared" si="18"/>
        <v>0.20630700000000246</v>
      </c>
      <c r="W34" s="32">
        <f t="shared" si="19"/>
        <v>7.6987980519133657E-3</v>
      </c>
      <c r="X34" s="32">
        <f t="shared" si="20"/>
        <v>0.21910100000000199</v>
      </c>
      <c r="Y34" s="32">
        <f t="shared" si="21"/>
        <v>1.1672920231135893E-2</v>
      </c>
      <c r="Z34" s="32">
        <f t="shared" si="22"/>
        <v>0.34140299999999968</v>
      </c>
      <c r="AA34" s="32">
        <f t="shared" si="23"/>
        <v>3.314279293506151E-4</v>
      </c>
      <c r="AB34" s="32">
        <f t="shared" si="24"/>
        <v>0.38700599999999952</v>
      </c>
      <c r="AC34" s="32">
        <f t="shared" si="25"/>
        <v>2.4046219204475806E-5</v>
      </c>
      <c r="AD34" s="32">
        <f t="shared" si="26"/>
        <v>0.43579900000000293</v>
      </c>
      <c r="AE34" s="32">
        <f t="shared" si="27"/>
        <v>1.2336608368660379E-4</v>
      </c>
      <c r="AF34" s="32">
        <f t="shared" si="28"/>
        <v>0.43832000000000448</v>
      </c>
      <c r="AG34" s="32">
        <f t="shared" si="29"/>
        <v>3.1834850892802709E-4</v>
      </c>
      <c r="AH34" s="32">
        <f t="shared" si="30"/>
        <v>0.51643700000000337</v>
      </c>
      <c r="AI34" s="32">
        <f t="shared" si="31"/>
        <v>9.027657579432954E-4</v>
      </c>
      <c r="AJ34" s="32">
        <f t="shared" si="32"/>
        <v>0.37036200000000008</v>
      </c>
      <c r="AK34" s="32">
        <f t="shared" si="33"/>
        <v>2.2037903521597537E-2</v>
      </c>
      <c r="AL34" s="32">
        <f t="shared" si="34"/>
        <v>0.3011460000000028</v>
      </c>
      <c r="AM34" s="32">
        <f t="shared" si="35"/>
        <v>6.3297252162879708E-2</v>
      </c>
      <c r="AN34" s="32"/>
      <c r="AO34" s="32"/>
      <c r="AP34" s="32"/>
      <c r="AQ34" s="32"/>
    </row>
    <row r="35" spans="1:43" x14ac:dyDescent="0.25">
      <c r="A35" s="6">
        <v>33</v>
      </c>
      <c r="B35" s="28">
        <v>43405</v>
      </c>
      <c r="C35" s="41">
        <v>32.670530999999997</v>
      </c>
      <c r="D35" s="32">
        <f t="shared" si="0"/>
        <v>6.6618000000005395E-2</v>
      </c>
      <c r="E35" s="32">
        <f t="shared" si="1"/>
        <v>1.4671900320073607E-3</v>
      </c>
      <c r="F35" s="32">
        <f t="shared" si="2"/>
        <v>-1.0728000000000293E-2</v>
      </c>
      <c r="G35" s="32">
        <f t="shared" si="3"/>
        <v>4.6190792672707332E-3</v>
      </c>
      <c r="H35" s="32">
        <f t="shared" si="4"/>
        <v>-2.947499999999792E-2</v>
      </c>
      <c r="I35" s="32">
        <f t="shared" si="5"/>
        <v>1.4222117977315162E-2</v>
      </c>
      <c r="J35" s="32">
        <f t="shared" si="6"/>
        <v>2.4449000000004162E-2</v>
      </c>
      <c r="K35" s="32">
        <f t="shared" si="7"/>
        <v>9.1359951897591798E-3</v>
      </c>
      <c r="L35" s="32">
        <f t="shared" si="8"/>
        <v>2.4085000000006573E-2</v>
      </c>
      <c r="M35" s="32">
        <f t="shared" si="9"/>
        <v>1.5516552466114027E-2</v>
      </c>
      <c r="N35" s="32">
        <f t="shared" si="10"/>
        <v>8.1143000000004406E-2</v>
      </c>
      <c r="O35" s="32">
        <f t="shared" si="11"/>
        <v>9.290175817868767E-3</v>
      </c>
      <c r="P35" s="32">
        <f t="shared" si="12"/>
        <v>9.4652000000003511E-2</v>
      </c>
      <c r="Q35" s="32">
        <f t="shared" si="13"/>
        <v>1.2778364573468528E-2</v>
      </c>
      <c r="R35" s="32">
        <f t="shared" si="14"/>
        <v>9.5759000000001038E-2</v>
      </c>
      <c r="S35" s="32">
        <f t="shared" si="15"/>
        <v>1.9688087041912772E-2</v>
      </c>
      <c r="T35" s="32">
        <f t="shared" si="16"/>
        <v>0.13192500000000251</v>
      </c>
      <c r="U35" s="32">
        <f t="shared" si="17"/>
        <v>1.7456421067561755E-2</v>
      </c>
      <c r="V35" s="32">
        <f t="shared" si="18"/>
        <v>0.14471900000000204</v>
      </c>
      <c r="W35" s="32">
        <f t="shared" si="19"/>
        <v>2.2299686297041342E-2</v>
      </c>
      <c r="X35" s="32">
        <f t="shared" si="20"/>
        <v>0.26702099999999973</v>
      </c>
      <c r="Y35" s="32">
        <f t="shared" si="21"/>
        <v>3.6145694479785069E-3</v>
      </c>
      <c r="Z35" s="32">
        <f t="shared" si="22"/>
        <v>0.31262399999999957</v>
      </c>
      <c r="AA35" s="32">
        <f t="shared" si="23"/>
        <v>2.2075114940803462E-3</v>
      </c>
      <c r="AB35" s="32">
        <f t="shared" si="24"/>
        <v>0.36141700000000299</v>
      </c>
      <c r="AC35" s="32">
        <f t="shared" si="25"/>
        <v>9.2980441448204461E-4</v>
      </c>
      <c r="AD35" s="32">
        <f t="shared" si="26"/>
        <v>0.36393800000000454</v>
      </c>
      <c r="AE35" s="32">
        <f t="shared" si="27"/>
        <v>3.6910450443430787E-3</v>
      </c>
      <c r="AF35" s="32">
        <f t="shared" si="28"/>
        <v>0.44205500000000342</v>
      </c>
      <c r="AG35" s="32">
        <f t="shared" si="29"/>
        <v>1.9901657716338766E-4</v>
      </c>
      <c r="AH35" s="32">
        <f t="shared" si="30"/>
        <v>0.29598000000000013</v>
      </c>
      <c r="AI35" s="32">
        <f t="shared" si="31"/>
        <v>3.6256325840882245E-2</v>
      </c>
      <c r="AJ35" s="32">
        <f t="shared" si="32"/>
        <v>0.22676400000000285</v>
      </c>
      <c r="AK35" s="32">
        <f t="shared" si="33"/>
        <v>8.5293019968845807E-2</v>
      </c>
      <c r="AM35" s="32"/>
      <c r="AO35" s="32"/>
      <c r="AQ35" s="32"/>
    </row>
    <row r="36" spans="1:43" x14ac:dyDescent="0.25">
      <c r="A36" s="6">
        <v>34</v>
      </c>
      <c r="B36" s="28">
        <v>43435</v>
      </c>
      <c r="C36" s="41">
        <v>32.737149000000002</v>
      </c>
      <c r="D36" s="32">
        <f t="shared" si="0"/>
        <v>-7.7346000000005688E-2</v>
      </c>
      <c r="E36" s="32">
        <f t="shared" si="1"/>
        <v>1.1164053210008138E-2</v>
      </c>
      <c r="F36" s="32">
        <f t="shared" si="2"/>
        <v>-9.6093000000003315E-2</v>
      </c>
      <c r="G36" s="32">
        <f t="shared" si="3"/>
        <v>2.3509723519292966E-2</v>
      </c>
      <c r="H36" s="32">
        <f t="shared" si="4"/>
        <v>-4.2169000000001233E-2</v>
      </c>
      <c r="I36" s="32">
        <f t="shared" si="5"/>
        <v>1.741094018722902E-2</v>
      </c>
      <c r="J36" s="32">
        <f t="shared" si="6"/>
        <v>-4.2532999999998822E-2</v>
      </c>
      <c r="K36" s="32">
        <f t="shared" si="7"/>
        <v>2.6427184147359575E-2</v>
      </c>
      <c r="L36" s="32">
        <f t="shared" si="8"/>
        <v>1.4524999999999011E-2</v>
      </c>
      <c r="M36" s="32">
        <f t="shared" si="9"/>
        <v>1.7989637557025016E-2</v>
      </c>
      <c r="N36" s="32">
        <f t="shared" si="10"/>
        <v>2.8033999999998116E-2</v>
      </c>
      <c r="O36" s="32">
        <f t="shared" si="11"/>
        <v>2.2348622913335274E-2</v>
      </c>
      <c r="P36" s="32">
        <f t="shared" si="12"/>
        <v>2.9140999999995643E-2</v>
      </c>
      <c r="Q36" s="32">
        <f t="shared" si="13"/>
        <v>3.1880969748756552E-2</v>
      </c>
      <c r="R36" s="32">
        <f t="shared" si="14"/>
        <v>6.5306999999997117E-2</v>
      </c>
      <c r="S36" s="32">
        <f t="shared" si="15"/>
        <v>2.9161110056548176E-2</v>
      </c>
      <c r="T36" s="32">
        <f t="shared" si="16"/>
        <v>7.8100999999996645E-2</v>
      </c>
      <c r="U36" s="32">
        <f t="shared" si="17"/>
        <v>3.457619383556363E-2</v>
      </c>
      <c r="V36" s="32">
        <f t="shared" si="18"/>
        <v>0.20040299999999434</v>
      </c>
      <c r="W36" s="32">
        <f t="shared" si="19"/>
        <v>8.7697221897610079E-3</v>
      </c>
      <c r="X36" s="32">
        <f t="shared" si="20"/>
        <v>0.24600599999999417</v>
      </c>
      <c r="Y36" s="32">
        <f t="shared" si="21"/>
        <v>6.5830974695583475E-3</v>
      </c>
      <c r="Z36" s="32">
        <f t="shared" si="22"/>
        <v>0.29479899999999759</v>
      </c>
      <c r="AA36" s="32">
        <f t="shared" si="23"/>
        <v>4.200227500161682E-3</v>
      </c>
      <c r="AB36" s="32">
        <f t="shared" si="24"/>
        <v>0.29731999999999914</v>
      </c>
      <c r="AC36" s="32">
        <f t="shared" si="25"/>
        <v>8.9472102950934451E-3</v>
      </c>
      <c r="AD36" s="32">
        <f t="shared" si="26"/>
        <v>0.37543699999999802</v>
      </c>
      <c r="AE36" s="32">
        <f t="shared" si="27"/>
        <v>2.4260522104295472E-3</v>
      </c>
      <c r="AF36" s="32">
        <f t="shared" si="28"/>
        <v>0.22936199999999474</v>
      </c>
      <c r="AG36" s="32">
        <f t="shared" si="29"/>
        <v>5.1438386753048064E-2</v>
      </c>
      <c r="AH36" s="32">
        <f t="shared" si="30"/>
        <v>0.16014599999999746</v>
      </c>
      <c r="AI36" s="32">
        <f t="shared" si="31"/>
        <v>0.10643576048015656</v>
      </c>
      <c r="AJ36" s="32"/>
      <c r="AK36" s="32"/>
      <c r="AM36" s="32"/>
      <c r="AO36" s="32"/>
      <c r="AQ36" s="32"/>
    </row>
    <row r="37" spans="1:43" x14ac:dyDescent="0.25">
      <c r="A37" s="6">
        <v>35</v>
      </c>
      <c r="B37" s="28">
        <v>43466</v>
      </c>
      <c r="C37" s="41">
        <v>32.659802999999997</v>
      </c>
      <c r="D37" s="32">
        <f t="shared" si="0"/>
        <v>-1.8746999999997627E-2</v>
      </c>
      <c r="E37" s="32">
        <f t="shared" si="1"/>
        <v>2.2147455645067176E-3</v>
      </c>
      <c r="F37" s="32">
        <f t="shared" si="2"/>
        <v>3.5177000000004455E-2</v>
      </c>
      <c r="G37" s="32">
        <f t="shared" si="3"/>
        <v>4.8659103290880673E-4</v>
      </c>
      <c r="H37" s="32">
        <f t="shared" si="4"/>
        <v>3.4813000000006866E-2</v>
      </c>
      <c r="I37" s="32">
        <f t="shared" si="5"/>
        <v>3.0215383821844857E-3</v>
      </c>
      <c r="J37" s="32">
        <f t="shared" si="6"/>
        <v>9.1871000000004699E-2</v>
      </c>
      <c r="K37" s="32">
        <f t="shared" si="7"/>
        <v>7.9300812815972816E-4</v>
      </c>
      <c r="L37" s="32">
        <f t="shared" si="8"/>
        <v>0.1053800000000038</v>
      </c>
      <c r="M37" s="32">
        <f t="shared" si="9"/>
        <v>1.8723322365699054E-3</v>
      </c>
      <c r="N37" s="32">
        <f t="shared" si="10"/>
        <v>0.10648700000000133</v>
      </c>
      <c r="O37" s="32">
        <f t="shared" si="11"/>
        <v>5.046902982892695E-3</v>
      </c>
      <c r="P37" s="32">
        <f t="shared" si="12"/>
        <v>0.14265300000000281</v>
      </c>
      <c r="Q37" s="32">
        <f t="shared" si="13"/>
        <v>4.230257348754699E-3</v>
      </c>
      <c r="R37" s="32">
        <f t="shared" si="14"/>
        <v>0.15544700000000233</v>
      </c>
      <c r="S37" s="32">
        <f t="shared" si="15"/>
        <v>6.5005912058151609E-3</v>
      </c>
      <c r="T37" s="32">
        <f t="shared" si="16"/>
        <v>0.27774900000000002</v>
      </c>
      <c r="U37" s="32">
        <f t="shared" si="17"/>
        <v>1.8772425156250909E-4</v>
      </c>
      <c r="V37" s="32">
        <f t="shared" si="18"/>
        <v>0.32335199999999986</v>
      </c>
      <c r="W37" s="32">
        <f t="shared" si="19"/>
        <v>8.5861922537542777E-4</v>
      </c>
      <c r="X37" s="32">
        <f t="shared" si="20"/>
        <v>0.37214500000000328</v>
      </c>
      <c r="Y37" s="32">
        <f t="shared" si="21"/>
        <v>2.0252439547157118E-3</v>
      </c>
      <c r="Z37" s="32">
        <f t="shared" si="22"/>
        <v>0.37466600000000483</v>
      </c>
      <c r="AA37" s="32">
        <f t="shared" si="23"/>
        <v>2.2673848035078075E-4</v>
      </c>
      <c r="AB37" s="32">
        <f t="shared" si="24"/>
        <v>0.45278300000000371</v>
      </c>
      <c r="AC37" s="32">
        <f t="shared" si="25"/>
        <v>3.7055593292605353E-3</v>
      </c>
      <c r="AD37" s="32">
        <f t="shared" si="26"/>
        <v>0.30670800000000042</v>
      </c>
      <c r="AE37" s="32">
        <f t="shared" si="27"/>
        <v>1.3920217514057774E-2</v>
      </c>
      <c r="AF37" s="32">
        <f t="shared" si="28"/>
        <v>0.23749200000000315</v>
      </c>
      <c r="AG37" s="32">
        <f t="shared" si="29"/>
        <v>4.7816710392456073E-2</v>
      </c>
      <c r="AH37" s="32"/>
      <c r="AI37" s="32"/>
      <c r="AJ37" s="32"/>
      <c r="AK37" s="32"/>
      <c r="AM37" s="32"/>
      <c r="AO37" s="32"/>
      <c r="AQ37" s="32"/>
    </row>
    <row r="38" spans="1:43" x14ac:dyDescent="0.25">
      <c r="A38" s="6">
        <v>36</v>
      </c>
      <c r="B38" s="28">
        <v>43497</v>
      </c>
      <c r="C38" s="41">
        <v>32.641055999999999</v>
      </c>
      <c r="D38" s="32">
        <f t="shared" si="0"/>
        <v>5.3924000000002081E-2</v>
      </c>
      <c r="E38" s="32">
        <f t="shared" si="1"/>
        <v>6.5586783167371967E-4</v>
      </c>
      <c r="F38" s="32">
        <f t="shared" si="2"/>
        <v>5.3560000000004493E-2</v>
      </c>
      <c r="G38" s="32">
        <f t="shared" si="3"/>
        <v>1.3511568206847022E-5</v>
      </c>
      <c r="H38" s="32">
        <f t="shared" si="4"/>
        <v>0.11061800000000233</v>
      </c>
      <c r="I38" s="32">
        <f t="shared" si="5"/>
        <v>4.3415882631579246E-4</v>
      </c>
      <c r="J38" s="32">
        <f t="shared" si="6"/>
        <v>0.12412700000000143</v>
      </c>
      <c r="K38" s="32">
        <f t="shared" si="7"/>
        <v>1.6773939360012772E-5</v>
      </c>
      <c r="L38" s="32">
        <f t="shared" si="8"/>
        <v>0.12523399999999896</v>
      </c>
      <c r="M38" s="32">
        <f t="shared" si="9"/>
        <v>5.4833034347938044E-4</v>
      </c>
      <c r="N38" s="32">
        <f t="shared" si="10"/>
        <v>0.16140000000000043</v>
      </c>
      <c r="O38" s="32">
        <f t="shared" si="11"/>
        <v>2.6013038766033593E-4</v>
      </c>
      <c r="P38" s="32">
        <f t="shared" si="12"/>
        <v>0.17419399999999996</v>
      </c>
      <c r="Q38" s="32">
        <f t="shared" si="13"/>
        <v>1.122211714612228E-3</v>
      </c>
      <c r="R38" s="32">
        <f t="shared" si="14"/>
        <v>0.29649599999999765</v>
      </c>
      <c r="S38" s="32">
        <f t="shared" si="15"/>
        <v>3.6509094544250947E-3</v>
      </c>
      <c r="T38" s="32">
        <f t="shared" si="16"/>
        <v>0.34209899999999749</v>
      </c>
      <c r="U38" s="32">
        <f t="shared" si="17"/>
        <v>6.0919976265621564E-3</v>
      </c>
      <c r="V38" s="32">
        <f t="shared" si="18"/>
        <v>0.39089200000000091</v>
      </c>
      <c r="W38" s="32">
        <f t="shared" si="19"/>
        <v>9.3784126940936168E-3</v>
      </c>
      <c r="X38" s="32">
        <f t="shared" si="20"/>
        <v>0.39341300000000246</v>
      </c>
      <c r="Y38" s="32">
        <f t="shared" si="21"/>
        <v>4.3918070736631313E-3</v>
      </c>
      <c r="Z38" s="32">
        <f t="shared" si="22"/>
        <v>0.47153000000000134</v>
      </c>
      <c r="AA38" s="32">
        <f t="shared" si="23"/>
        <v>1.2526497784999676E-2</v>
      </c>
      <c r="AB38" s="32">
        <f t="shared" si="24"/>
        <v>0.32545499999999805</v>
      </c>
      <c r="AC38" s="32">
        <f t="shared" si="25"/>
        <v>4.4162264137046769E-3</v>
      </c>
      <c r="AD38" s="32">
        <f t="shared" si="26"/>
        <v>0.25623900000000077</v>
      </c>
      <c r="AE38" s="32">
        <f t="shared" si="27"/>
        <v>2.8376403583114721E-2</v>
      </c>
      <c r="AF38" s="32"/>
      <c r="AG38" s="32"/>
      <c r="AH38" s="32"/>
      <c r="AI38" s="32"/>
      <c r="AJ38" s="32"/>
      <c r="AK38" s="32"/>
      <c r="AM38" s="32"/>
      <c r="AO38" s="32"/>
      <c r="AQ38" s="32"/>
    </row>
    <row r="39" spans="1:43" x14ac:dyDescent="0.25">
      <c r="A39" s="6">
        <v>37</v>
      </c>
      <c r="B39" s="28">
        <v>43525</v>
      </c>
      <c r="C39" s="41">
        <v>32.694980000000001</v>
      </c>
      <c r="D39" s="32">
        <f t="shared" si="0"/>
        <v>-3.6399999999758847E-4</v>
      </c>
      <c r="E39" s="32">
        <f t="shared" si="1"/>
        <v>8.2243246367347061E-4</v>
      </c>
      <c r="F39" s="32">
        <f t="shared" si="2"/>
        <v>5.6694000000000244E-2</v>
      </c>
      <c r="G39" s="32">
        <f t="shared" si="3"/>
        <v>2.935564621996946E-7</v>
      </c>
      <c r="H39" s="32">
        <f t="shared" si="4"/>
        <v>7.0202999999999349E-2</v>
      </c>
      <c r="I39" s="32">
        <f t="shared" si="5"/>
        <v>3.8331851348962328E-4</v>
      </c>
      <c r="J39" s="32">
        <f t="shared" si="6"/>
        <v>7.1309999999996876E-2</v>
      </c>
      <c r="K39" s="32">
        <f t="shared" si="7"/>
        <v>2.3737748179602919E-3</v>
      </c>
      <c r="L39" s="32">
        <f t="shared" si="8"/>
        <v>0.10747599999999835</v>
      </c>
      <c r="M39" s="32">
        <f t="shared" si="9"/>
        <v>1.6953357071158256E-3</v>
      </c>
      <c r="N39" s="32">
        <f t="shared" si="10"/>
        <v>0.12026999999999788</v>
      </c>
      <c r="O39" s="32">
        <f t="shared" si="11"/>
        <v>3.2785424802187144E-3</v>
      </c>
      <c r="P39" s="32">
        <f t="shared" si="12"/>
        <v>0.24257199999999557</v>
      </c>
      <c r="Q39" s="32">
        <f t="shared" si="13"/>
        <v>1.2165147448976704E-3</v>
      </c>
      <c r="R39" s="32">
        <f t="shared" si="14"/>
        <v>0.28817499999999541</v>
      </c>
      <c r="S39" s="32">
        <f t="shared" si="15"/>
        <v>2.7145929884492851E-3</v>
      </c>
      <c r="T39" s="32">
        <f t="shared" si="16"/>
        <v>0.33696799999999882</v>
      </c>
      <c r="U39" s="32">
        <f t="shared" si="17"/>
        <v>5.3173628600623737E-3</v>
      </c>
      <c r="V39" s="32">
        <f t="shared" si="18"/>
        <v>0.33948900000000037</v>
      </c>
      <c r="W39" s="32">
        <f t="shared" si="19"/>
        <v>2.0647213626831759E-3</v>
      </c>
      <c r="X39" s="32">
        <f t="shared" si="20"/>
        <v>0.41760599999999926</v>
      </c>
      <c r="Y39" s="32">
        <f t="shared" si="21"/>
        <v>8.1836829221890103E-3</v>
      </c>
      <c r="Z39" s="32">
        <f t="shared" si="22"/>
        <v>0.27153099999999597</v>
      </c>
      <c r="AA39" s="32">
        <f t="shared" si="23"/>
        <v>7.757586494540435E-3</v>
      </c>
      <c r="AB39" s="32">
        <f t="shared" si="24"/>
        <v>0.20231499999999869</v>
      </c>
      <c r="AC39" s="32">
        <f t="shared" si="25"/>
        <v>3.5946148161482588E-2</v>
      </c>
      <c r="AD39" s="32"/>
      <c r="AE39" s="32"/>
      <c r="AF39" s="32"/>
      <c r="AG39" s="32"/>
      <c r="AH39" s="32"/>
      <c r="AI39" s="32"/>
      <c r="AJ39" s="32"/>
      <c r="AK39" s="32"/>
      <c r="AM39" s="32"/>
      <c r="AO39" s="32"/>
      <c r="AQ39" s="32"/>
    </row>
    <row r="40" spans="1:43" x14ac:dyDescent="0.25">
      <c r="A40" s="6">
        <v>38</v>
      </c>
      <c r="B40" s="28">
        <v>43556</v>
      </c>
      <c r="C40" s="41">
        <v>32.694616000000003</v>
      </c>
      <c r="D40" s="32">
        <f t="shared" si="0"/>
        <v>5.7057999999997833E-2</v>
      </c>
      <c r="E40" s="32">
        <f t="shared" si="1"/>
        <v>8.2621274534015537E-4</v>
      </c>
      <c r="F40" s="32">
        <f t="shared" si="2"/>
        <v>7.0566999999996938E-2</v>
      </c>
      <c r="G40" s="32">
        <f t="shared" si="3"/>
        <v>1.7772066652595146E-4</v>
      </c>
      <c r="H40" s="32">
        <f t="shared" si="4"/>
        <v>7.1673999999994464E-2</v>
      </c>
      <c r="I40" s="32">
        <f t="shared" si="5"/>
        <v>3.2788234353327696E-4</v>
      </c>
      <c r="J40" s="32">
        <f t="shared" si="6"/>
        <v>0.10783999999999594</v>
      </c>
      <c r="K40" s="32">
        <f t="shared" si="7"/>
        <v>1.4863023396009589E-4</v>
      </c>
      <c r="L40" s="32">
        <f t="shared" si="8"/>
        <v>0.12063399999999547</v>
      </c>
      <c r="M40" s="32">
        <f t="shared" si="9"/>
        <v>7.8492172529776602E-4</v>
      </c>
      <c r="N40" s="32">
        <f t="shared" si="10"/>
        <v>0.24293599999999316</v>
      </c>
      <c r="O40" s="32">
        <f t="shared" si="11"/>
        <v>4.2781334507292577E-3</v>
      </c>
      <c r="P40" s="32">
        <f t="shared" si="12"/>
        <v>0.288538999999993</v>
      </c>
      <c r="Q40" s="32">
        <f t="shared" si="13"/>
        <v>6.5360064196111596E-3</v>
      </c>
      <c r="R40" s="32">
        <f t="shared" si="14"/>
        <v>0.33733199999999641</v>
      </c>
      <c r="S40" s="32">
        <f t="shared" si="15"/>
        <v>1.0253335686424676E-2</v>
      </c>
      <c r="T40" s="32">
        <f t="shared" si="16"/>
        <v>0.33985299999999796</v>
      </c>
      <c r="U40" s="32">
        <f t="shared" si="17"/>
        <v>5.7464359275622373E-3</v>
      </c>
      <c r="V40" s="32">
        <f t="shared" si="18"/>
        <v>0.41796999999999684</v>
      </c>
      <c r="W40" s="32">
        <f t="shared" si="19"/>
        <v>1.535621723901576E-2</v>
      </c>
      <c r="X40" s="32">
        <f t="shared" si="20"/>
        <v>0.27189499999999356</v>
      </c>
      <c r="Y40" s="32">
        <f t="shared" si="21"/>
        <v>3.0522629941897171E-3</v>
      </c>
      <c r="Z40" s="32">
        <f t="shared" si="22"/>
        <v>0.20267899999999628</v>
      </c>
      <c r="AA40" s="32">
        <f t="shared" si="23"/>
        <v>2.4626761936919206E-2</v>
      </c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M40" s="32"/>
      <c r="AO40" s="32"/>
      <c r="AQ40" s="32"/>
    </row>
    <row r="41" spans="1:43" x14ac:dyDescent="0.25">
      <c r="A41" s="6">
        <v>39</v>
      </c>
      <c r="B41" s="28">
        <v>43586</v>
      </c>
      <c r="C41" s="41">
        <v>32.751674000000001</v>
      </c>
      <c r="D41" s="32">
        <f t="shared" si="0"/>
        <v>1.3508999999999105E-2</v>
      </c>
      <c r="E41" s="32">
        <f t="shared" si="1"/>
        <v>2.1919049250696983E-4</v>
      </c>
      <c r="F41" s="32">
        <f t="shared" si="2"/>
        <v>1.4615999999996632E-2</v>
      </c>
      <c r="G41" s="32">
        <f t="shared" si="3"/>
        <v>1.8164480774837534E-3</v>
      </c>
      <c r="H41" s="32">
        <f t="shared" si="4"/>
        <v>5.0781999999998106E-2</v>
      </c>
      <c r="I41" s="32">
        <f t="shared" si="5"/>
        <v>1.5209626958810447E-3</v>
      </c>
      <c r="J41" s="32">
        <f t="shared" si="6"/>
        <v>6.3575999999997634E-2</v>
      </c>
      <c r="K41" s="32">
        <f t="shared" si="7"/>
        <v>3.1872121891602526E-3</v>
      </c>
      <c r="L41" s="32">
        <f t="shared" si="8"/>
        <v>0.18587799999999532</v>
      </c>
      <c r="M41" s="32">
        <f t="shared" si="9"/>
        <v>1.3858901405699113E-3</v>
      </c>
      <c r="N41" s="32">
        <f t="shared" si="10"/>
        <v>0.23148099999999516</v>
      </c>
      <c r="O41" s="32">
        <f t="shared" si="11"/>
        <v>2.9108659827063702E-3</v>
      </c>
      <c r="P41" s="32">
        <f t="shared" si="12"/>
        <v>0.28027399999999858</v>
      </c>
      <c r="Q41" s="32">
        <f t="shared" si="13"/>
        <v>5.2679393488977953E-3</v>
      </c>
      <c r="R41" s="32">
        <f t="shared" si="14"/>
        <v>0.28279500000000013</v>
      </c>
      <c r="S41" s="32">
        <f t="shared" si="15"/>
        <v>2.1829224928400165E-3</v>
      </c>
      <c r="T41" s="32">
        <f t="shared" si="16"/>
        <v>0.36091199999999901</v>
      </c>
      <c r="U41" s="32">
        <f t="shared" si="17"/>
        <v>9.3826829280623681E-3</v>
      </c>
      <c r="V41" s="32">
        <f t="shared" si="18"/>
        <v>0.21483699999999573</v>
      </c>
      <c r="W41" s="32">
        <f t="shared" si="19"/>
        <v>6.2746668714016617E-3</v>
      </c>
      <c r="X41" s="32">
        <f t="shared" si="20"/>
        <v>0.14562099999999845</v>
      </c>
      <c r="Y41" s="32">
        <f t="shared" si="21"/>
        <v>3.294997853218945E-2</v>
      </c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M41" s="32"/>
      <c r="AO41" s="32"/>
      <c r="AQ41" s="32"/>
    </row>
    <row r="42" spans="1:43" x14ac:dyDescent="0.25">
      <c r="A42" s="6">
        <v>40</v>
      </c>
      <c r="B42" s="28">
        <v>43617</v>
      </c>
      <c r="C42" s="41">
        <v>32.765183</v>
      </c>
      <c r="D42" s="32">
        <f t="shared" si="0"/>
        <v>1.1069999999975266E-3</v>
      </c>
      <c r="E42" s="32">
        <f t="shared" si="1"/>
        <v>7.4022538350707696E-4</v>
      </c>
      <c r="F42" s="32">
        <f t="shared" si="2"/>
        <v>3.7272999999999001E-2</v>
      </c>
      <c r="G42" s="32">
        <f t="shared" si="3"/>
        <v>3.9851372363244788E-4</v>
      </c>
      <c r="H42" s="32">
        <f t="shared" si="4"/>
        <v>5.0066999999998529E-2</v>
      </c>
      <c r="I42" s="32">
        <f t="shared" si="5"/>
        <v>1.5772432369679701E-3</v>
      </c>
      <c r="J42" s="32">
        <f t="shared" si="6"/>
        <v>0.17236899999999622</v>
      </c>
      <c r="K42" s="32">
        <f t="shared" si="7"/>
        <v>2.7392243737596176E-3</v>
      </c>
      <c r="L42" s="32">
        <f t="shared" si="8"/>
        <v>0.21797199999999606</v>
      </c>
      <c r="M42" s="32">
        <f t="shared" si="9"/>
        <v>4.8054766642060863E-3</v>
      </c>
      <c r="N42" s="32">
        <f t="shared" si="10"/>
        <v>0.26676499999999947</v>
      </c>
      <c r="O42" s="32">
        <f t="shared" si="11"/>
        <v>7.9631425559161164E-3</v>
      </c>
      <c r="P42" s="32">
        <f t="shared" si="12"/>
        <v>0.26928600000000102</v>
      </c>
      <c r="Q42" s="32">
        <f t="shared" si="13"/>
        <v>3.7936448551838357E-3</v>
      </c>
      <c r="R42" s="32">
        <f t="shared" si="14"/>
        <v>0.34740299999999991</v>
      </c>
      <c r="S42" s="32">
        <f t="shared" si="15"/>
        <v>1.2394314592742461E-2</v>
      </c>
      <c r="T42" s="32">
        <f t="shared" si="16"/>
        <v>0.20132799999999662</v>
      </c>
      <c r="U42" s="32">
        <f t="shared" si="17"/>
        <v>3.9337670400628856E-3</v>
      </c>
      <c r="V42" s="32">
        <f t="shared" si="18"/>
        <v>0.13211199999999934</v>
      </c>
      <c r="W42" s="32">
        <f t="shared" si="19"/>
        <v>2.6223849407939589E-2</v>
      </c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M42" s="32"/>
      <c r="AO42" s="32"/>
      <c r="AQ42" s="32"/>
    </row>
    <row r="43" spans="1:43" x14ac:dyDescent="0.25">
      <c r="A43" s="6">
        <v>41</v>
      </c>
      <c r="B43" s="28">
        <v>43647</v>
      </c>
      <c r="C43" s="41">
        <v>32.766289999999998</v>
      </c>
      <c r="D43" s="32">
        <f t="shared" si="0"/>
        <v>3.6166000000001475E-2</v>
      </c>
      <c r="E43" s="32">
        <f t="shared" si="1"/>
        <v>6.1652595340301537E-5</v>
      </c>
      <c r="F43" s="32">
        <f t="shared" si="2"/>
        <v>4.8960000000001003E-2</v>
      </c>
      <c r="G43" s="32">
        <f t="shared" si="3"/>
        <v>6.8489006504734686E-5</v>
      </c>
      <c r="H43" s="32">
        <f t="shared" si="4"/>
        <v>0.17126199999999869</v>
      </c>
      <c r="I43" s="32">
        <f t="shared" si="5"/>
        <v>6.6390683376198467E-3</v>
      </c>
      <c r="J43" s="32">
        <f t="shared" si="6"/>
        <v>0.21686499999999853</v>
      </c>
      <c r="K43" s="32">
        <f t="shared" si="7"/>
        <v>9.3767460889597407E-3</v>
      </c>
      <c r="L43" s="32">
        <f t="shared" si="8"/>
        <v>0.26565800000000195</v>
      </c>
      <c r="M43" s="32">
        <f t="shared" si="9"/>
        <v>1.3690765693298013E-2</v>
      </c>
      <c r="N43" s="32">
        <f t="shared" si="10"/>
        <v>0.2681790000000035</v>
      </c>
      <c r="O43" s="32">
        <f t="shared" si="11"/>
        <v>8.2175026094982399E-3</v>
      </c>
      <c r="P43" s="32">
        <f t="shared" si="12"/>
        <v>0.34629600000000238</v>
      </c>
      <c r="Q43" s="32">
        <f t="shared" si="13"/>
        <v>1.9210672806612986E-2</v>
      </c>
      <c r="R43" s="32">
        <f t="shared" si="14"/>
        <v>0.20022099999999909</v>
      </c>
      <c r="S43" s="32">
        <f t="shared" si="15"/>
        <v>1.2853833928400196E-3</v>
      </c>
      <c r="T43" s="32">
        <f t="shared" si="16"/>
        <v>0.13100500000000181</v>
      </c>
      <c r="U43" s="32">
        <f t="shared" si="17"/>
        <v>1.7700373327561934E-2</v>
      </c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M43" s="32"/>
      <c r="AO43" s="32"/>
      <c r="AQ43" s="32"/>
    </row>
    <row r="44" spans="1:43" x14ac:dyDescent="0.25">
      <c r="A44" s="6">
        <v>42</v>
      </c>
      <c r="B44" s="28">
        <v>43678</v>
      </c>
      <c r="C44" s="41">
        <v>32.802455999999999</v>
      </c>
      <c r="D44" s="32">
        <f t="shared" si="0"/>
        <v>1.2793999999999528E-2</v>
      </c>
      <c r="E44" s="32">
        <f t="shared" si="1"/>
        <v>2.4087298667362458E-4</v>
      </c>
      <c r="F44" s="32">
        <f t="shared" si="2"/>
        <v>0.13509599999999722</v>
      </c>
      <c r="G44" s="32">
        <f t="shared" si="3"/>
        <v>6.0622094187596596E-3</v>
      </c>
      <c r="H44" s="32">
        <f t="shared" si="4"/>
        <v>0.18069899999999706</v>
      </c>
      <c r="I44" s="32">
        <f t="shared" si="5"/>
        <v>8.2659878533151796E-3</v>
      </c>
      <c r="J44" s="32">
        <f t="shared" si="6"/>
        <v>0.22949200000000047</v>
      </c>
      <c r="K44" s="32">
        <f t="shared" si="7"/>
        <v>1.1981622952360133E-2</v>
      </c>
      <c r="L44" s="32">
        <f t="shared" si="8"/>
        <v>0.23201300000000202</v>
      </c>
      <c r="M44" s="32">
        <f t="shared" si="9"/>
        <v>6.9493139846615202E-3</v>
      </c>
      <c r="N44" s="32">
        <f t="shared" si="10"/>
        <v>0.3101300000000009</v>
      </c>
      <c r="O44" s="32">
        <f t="shared" si="11"/>
        <v>1.7583142383474609E-2</v>
      </c>
      <c r="P44" s="32">
        <f t="shared" si="12"/>
        <v>0.16405499999999762</v>
      </c>
      <c r="Q44" s="32">
        <f t="shared" si="13"/>
        <v>1.9043124481838557E-3</v>
      </c>
      <c r="R44" s="32">
        <f t="shared" si="14"/>
        <v>9.483900000000034E-2</v>
      </c>
      <c r="S44" s="32">
        <f t="shared" si="15"/>
        <v>1.9947111650693454E-2</v>
      </c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M44" s="32"/>
      <c r="AO44" s="32"/>
      <c r="AQ44" s="32"/>
    </row>
    <row r="45" spans="1:43" x14ac:dyDescent="0.25">
      <c r="A45" s="6">
        <v>43</v>
      </c>
      <c r="B45" s="28">
        <v>43709</v>
      </c>
      <c r="C45" s="41">
        <v>32.815249999999999</v>
      </c>
      <c r="D45" s="32">
        <f t="shared" si="0"/>
        <v>0.12230199999999769</v>
      </c>
      <c r="E45" s="32">
        <f t="shared" si="1"/>
        <v>8.8337284793398516E-3</v>
      </c>
      <c r="F45" s="32">
        <f t="shared" si="2"/>
        <v>0.16790499999999753</v>
      </c>
      <c r="G45" s="32">
        <f t="shared" si="3"/>
        <v>1.2247669944908489E-2</v>
      </c>
      <c r="H45" s="32">
        <f t="shared" si="4"/>
        <v>0.21669800000000095</v>
      </c>
      <c r="I45" s="32">
        <f t="shared" si="5"/>
        <v>1.6107792454142053E-2</v>
      </c>
      <c r="J45" s="32">
        <f t="shared" si="6"/>
        <v>0.2192190000000025</v>
      </c>
      <c r="K45" s="32">
        <f t="shared" si="7"/>
        <v>9.8381799937605208E-3</v>
      </c>
      <c r="L45" s="32">
        <f t="shared" si="8"/>
        <v>0.29733600000000138</v>
      </c>
      <c r="M45" s="32">
        <f t="shared" si="9"/>
        <v>2.2107391427116159E-2</v>
      </c>
      <c r="N45" s="32">
        <f t="shared" si="10"/>
        <v>0.15126099999999809</v>
      </c>
      <c r="O45" s="32">
        <f t="shared" si="11"/>
        <v>6.8998461061393413E-4</v>
      </c>
      <c r="P45" s="32">
        <f t="shared" si="12"/>
        <v>8.2045000000000812E-2</v>
      </c>
      <c r="Q45" s="32">
        <f t="shared" si="13"/>
        <v>1.5787527602469112E-2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M45" s="32"/>
      <c r="AO45" s="32"/>
      <c r="AQ45" s="32"/>
    </row>
    <row r="46" spans="1:43" x14ac:dyDescent="0.25">
      <c r="A46" s="6">
        <v>44</v>
      </c>
      <c r="B46" s="28">
        <v>43739</v>
      </c>
      <c r="C46" s="41">
        <v>32.937551999999997</v>
      </c>
      <c r="D46" s="32">
        <f t="shared" si="0"/>
        <v>4.5602999999999838E-2</v>
      </c>
      <c r="E46" s="32">
        <f t="shared" si="1"/>
        <v>2.9890663950694017E-4</v>
      </c>
      <c r="F46" s="32">
        <f t="shared" si="2"/>
        <v>9.4396000000003255E-2</v>
      </c>
      <c r="G46" s="32">
        <f t="shared" si="3"/>
        <v>1.3808798315262808E-3</v>
      </c>
      <c r="H46" s="32">
        <f t="shared" si="4"/>
        <v>9.6917000000004805E-2</v>
      </c>
      <c r="I46" s="32">
        <f t="shared" si="5"/>
        <v>5.0915050011412623E-5</v>
      </c>
      <c r="J46" s="32">
        <f t="shared" si="6"/>
        <v>0.17503400000000369</v>
      </c>
      <c r="K46" s="32">
        <f t="shared" si="7"/>
        <v>3.0252860067604198E-3</v>
      </c>
      <c r="L46" s="32">
        <f t="shared" si="8"/>
        <v>2.8959000000000401E-2</v>
      </c>
      <c r="M46" s="32">
        <f t="shared" si="9"/>
        <v>1.4326044291206479E-2</v>
      </c>
      <c r="N46" s="32">
        <f t="shared" si="10"/>
        <v>-4.0256999999996879E-2</v>
      </c>
      <c r="O46" s="32">
        <f t="shared" si="11"/>
        <v>4.7430549334147275E-2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M46" s="32"/>
      <c r="AO46" s="32"/>
      <c r="AQ46" s="32"/>
    </row>
    <row r="47" spans="1:43" x14ac:dyDescent="0.25">
      <c r="A47" s="6">
        <v>45</v>
      </c>
      <c r="B47" s="28">
        <v>43770</v>
      </c>
      <c r="C47" s="41">
        <v>32.983154999999996</v>
      </c>
      <c r="D47" s="32">
        <f t="shared" si="0"/>
        <v>4.8793000000003417E-2</v>
      </c>
      <c r="E47" s="32">
        <f t="shared" si="1"/>
        <v>4.1938602784041931E-4</v>
      </c>
      <c r="F47" s="32">
        <f t="shared" si="2"/>
        <v>5.1314000000004967E-2</v>
      </c>
      <c r="G47" s="32">
        <f t="shared" si="3"/>
        <v>3.5067816036607917E-5</v>
      </c>
      <c r="H47" s="32">
        <f t="shared" si="4"/>
        <v>0.12943100000000385</v>
      </c>
      <c r="I47" s="32">
        <f t="shared" si="5"/>
        <v>1.572081126359484E-3</v>
      </c>
      <c r="J47" s="32">
        <f t="shared" si="6"/>
        <v>-1.6643999999999437E-2</v>
      </c>
      <c r="K47" s="32">
        <f t="shared" si="7"/>
        <v>1.8680164965159812E-2</v>
      </c>
      <c r="L47" s="32">
        <f t="shared" si="8"/>
        <v>-8.5859999999996717E-2</v>
      </c>
      <c r="M47" s="32">
        <f t="shared" si="9"/>
        <v>5.4995153291114089E-2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M47" s="32"/>
      <c r="AO47" s="32"/>
      <c r="AQ47" s="32"/>
    </row>
    <row r="48" spans="1:43" x14ac:dyDescent="0.25">
      <c r="A48" s="6">
        <v>46</v>
      </c>
      <c r="B48" s="28">
        <v>43800</v>
      </c>
      <c r="C48" s="41">
        <v>33.031948</v>
      </c>
      <c r="D48" s="32">
        <f t="shared" si="0"/>
        <v>2.5210000000015498E-3</v>
      </c>
      <c r="E48" s="32">
        <f t="shared" si="1"/>
        <v>6.6528314784019583E-4</v>
      </c>
      <c r="F48" s="32">
        <f t="shared" si="2"/>
        <v>8.0638000000000432E-2</v>
      </c>
      <c r="G48" s="32">
        <f t="shared" si="3"/>
        <v>5.4766256650477915E-4</v>
      </c>
      <c r="H48" s="32">
        <f t="shared" si="4"/>
        <v>-6.5437000000002854E-2</v>
      </c>
      <c r="I48" s="32">
        <f t="shared" si="5"/>
        <v>2.4092789490881748E-2</v>
      </c>
      <c r="J48" s="32">
        <f t="shared" si="6"/>
        <v>-0.13465300000000013</v>
      </c>
      <c r="K48" s="32">
        <f t="shared" si="7"/>
        <v>6.4864143603360014E-2</v>
      </c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M48" s="32"/>
      <c r="AO48" s="32"/>
      <c r="AQ48" s="32"/>
    </row>
    <row r="49" spans="1:43" x14ac:dyDescent="0.25">
      <c r="A49" s="6">
        <v>47</v>
      </c>
      <c r="B49" s="28">
        <v>43831</v>
      </c>
      <c r="C49" s="41">
        <v>33.034469000000001</v>
      </c>
      <c r="D49" s="32">
        <f t="shared" si="0"/>
        <v>7.8116999999998882E-2</v>
      </c>
      <c r="E49" s="32">
        <f t="shared" si="1"/>
        <v>2.4803305085068367E-3</v>
      </c>
      <c r="F49" s="32">
        <f t="shared" si="2"/>
        <v>-6.7958000000004404E-2</v>
      </c>
      <c r="G49" s="32">
        <f t="shared" si="3"/>
        <v>1.5673489689399443E-2</v>
      </c>
      <c r="H49" s="32">
        <f t="shared" si="4"/>
        <v>-0.13717400000000168</v>
      </c>
      <c r="I49" s="32">
        <f t="shared" si="5"/>
        <v>5.1508808847881601E-2</v>
      </c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M49" s="32"/>
      <c r="AO49" s="32"/>
      <c r="AQ49" s="32"/>
    </row>
    <row r="50" spans="1:43" x14ac:dyDescent="0.25">
      <c r="A50" s="6">
        <v>48</v>
      </c>
      <c r="B50" s="28">
        <v>43862</v>
      </c>
      <c r="C50" s="41">
        <v>33.112586</v>
      </c>
      <c r="D50" s="32">
        <f t="shared" si="0"/>
        <v>-0.14607500000000329</v>
      </c>
      <c r="E50" s="32">
        <f t="shared" si="1"/>
        <v>3.0411552385841409E-2</v>
      </c>
      <c r="F50" s="32">
        <f t="shared" si="2"/>
        <v>-0.21529100000000057</v>
      </c>
      <c r="G50" s="32">
        <f t="shared" si="3"/>
        <v>7.4270861356994372E-2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M50" s="32"/>
      <c r="AO50" s="32"/>
      <c r="AQ50" s="32"/>
    </row>
    <row r="51" spans="1:43" x14ac:dyDescent="0.25">
      <c r="A51" s="6">
        <v>49</v>
      </c>
      <c r="B51" s="28">
        <v>43891</v>
      </c>
      <c r="C51" s="41">
        <v>32.966510999999997</v>
      </c>
      <c r="D51" s="32">
        <f t="shared" si="0"/>
        <v>-6.921599999999728E-2</v>
      </c>
      <c r="E51" s="32">
        <f t="shared" si="1"/>
        <v>9.5121171550064058E-3</v>
      </c>
      <c r="G51" s="32"/>
      <c r="I51" s="32"/>
      <c r="K51" s="32"/>
      <c r="M51" s="32"/>
      <c r="O51" s="32"/>
      <c r="Q51" s="32"/>
      <c r="S51" s="32"/>
      <c r="U51" s="32"/>
      <c r="W51" s="32"/>
      <c r="Y51" s="32"/>
      <c r="AA51" s="32"/>
      <c r="AC51" s="32"/>
      <c r="AE51" s="32"/>
      <c r="AG51" s="32"/>
      <c r="AI51" s="32"/>
      <c r="AK51" s="32"/>
      <c r="AM51" s="32"/>
      <c r="AO51" s="32"/>
      <c r="AQ51" s="32"/>
    </row>
    <row r="52" spans="1:43" x14ac:dyDescent="0.25">
      <c r="A52" s="6">
        <v>50</v>
      </c>
      <c r="B52" s="28">
        <v>43922</v>
      </c>
      <c r="C52" s="41">
        <v>32.897295</v>
      </c>
      <c r="D52" s="32"/>
      <c r="E52" s="32"/>
      <c r="G52" s="32"/>
      <c r="I52" s="32"/>
      <c r="K52" s="32"/>
      <c r="M52" s="32"/>
      <c r="O52" s="32"/>
      <c r="Q52" s="32"/>
      <c r="S52" s="32"/>
      <c r="U52" s="32"/>
      <c r="W52" s="32"/>
      <c r="Y52" s="32"/>
      <c r="AA52" s="32"/>
      <c r="AC52" s="32"/>
      <c r="AE52" s="32"/>
      <c r="AG52" s="32"/>
      <c r="AI52" s="32"/>
      <c r="AK52" s="32"/>
      <c r="AM52" s="32"/>
      <c r="AO52" s="32"/>
      <c r="AQ52" s="32"/>
    </row>
    <row r="53" spans="1:43" x14ac:dyDescent="0.25">
      <c r="C53" t="s">
        <v>70</v>
      </c>
      <c r="D53" s="32">
        <f>SUM(D3:D51)/(COUNT(D3:D51)-1)</f>
        <v>2.8314083333333295E-2</v>
      </c>
      <c r="F53" s="32">
        <f>SUM(F3:F50)/(COUNT(F3:F50)-1)</f>
        <v>5.7235808510638177E-2</v>
      </c>
      <c r="G53" s="32"/>
      <c r="H53" s="32">
        <f>SUM(H3:H49)/(COUNT(H3:H49)-1)</f>
        <v>8.9781521739130302E-2</v>
      </c>
      <c r="I53" s="32"/>
      <c r="J53" s="32">
        <f>SUM(J3:J48)/(COUNT(J3:J48)-1)</f>
        <v>0.12003139999999987</v>
      </c>
      <c r="K53" s="32"/>
      <c r="L53" s="32">
        <f>SUM(L3:L47)/(COUNT(L3:L47)-1)</f>
        <v>0.14865045454545439</v>
      </c>
      <c r="M53" s="32"/>
      <c r="N53" s="32">
        <f>SUM(N3:N46)/(COUNT(N3:N46)-1)</f>
        <v>0.17752855813953466</v>
      </c>
      <c r="O53" s="32"/>
      <c r="P53" s="32">
        <f>SUM(P3:P45)/(COUNT(P3:P45)-1)</f>
        <v>0.20769342857142828</v>
      </c>
      <c r="Q53" s="32"/>
      <c r="R53" s="32">
        <f>SUM(R3:R44)/(COUNT(R3:R44)-1)</f>
        <v>0.23607324390243872</v>
      </c>
      <c r="S53" s="32"/>
      <c r="T53" s="32">
        <f>SUM(T3:T43)/(COUNT(T3:T43)-1)</f>
        <v>0.26404774999999969</v>
      </c>
      <c r="U53" s="32"/>
      <c r="V53" s="32">
        <f>SUM(V3:V42)/(COUNT(V3:V42)-1)</f>
        <v>0.29404979487179445</v>
      </c>
      <c r="W53" s="32"/>
      <c r="X53" s="32">
        <f>SUM(X3:X41)/(COUNT(X3:X41)-1)</f>
        <v>0.32714228947368373</v>
      </c>
      <c r="Y53" s="32"/>
      <c r="Z53" s="32">
        <f>SUM(Z3:Z40)/(COUNT(Z3:Z40)-1)</f>
        <v>0.35960816216216168</v>
      </c>
      <c r="AA53" s="32"/>
      <c r="AB53" s="32">
        <f>SUM(AB3:AB39)/(COUNT(AB3:AB39)-1)</f>
        <v>0.39190969444444401</v>
      </c>
      <c r="AC53" s="32"/>
      <c r="AD53" s="32">
        <f>SUM(AD3:AD38)/(COUNT(AD3:AD38)-1)</f>
        <v>0.42469197142857107</v>
      </c>
      <c r="AE53" s="32"/>
      <c r="AF53" s="32">
        <f>SUM(AF3:AF37)/(COUNT(AF3:AF37)-1)</f>
        <v>0.45616232352941138</v>
      </c>
      <c r="AG53" s="32"/>
      <c r="AH53" s="32">
        <f>SUM(AH3:AH36)/(COUNT(AH3:AH36)-1)</f>
        <v>0.48639093939393896</v>
      </c>
      <c r="AI53" s="32"/>
      <c r="AJ53" s="32">
        <f>SUM(AJ3:AJ35)/(COUNT(AJ3:AJ35)-1)</f>
        <v>0.51881368749999968</v>
      </c>
      <c r="AK53" s="32"/>
      <c r="AL53" s="32">
        <f>SUM(AL3:AL34)/(COUNT(AL3:AL34)-1)</f>
        <v>0.55273545161290272</v>
      </c>
      <c r="AM53" s="32"/>
      <c r="AN53" s="32">
        <f>SUM(AN3:AN33)/(COUNT(AN3:AN33)-1)</f>
        <v>0.58641873333333272</v>
      </c>
      <c r="AO53" s="32"/>
      <c r="AP53" s="32">
        <f>SUM(AP3:AP32)/(COUNT(AP3:AP32)-1)</f>
        <v>0.6158129310344822</v>
      </c>
      <c r="AQ53" s="32"/>
    </row>
    <row r="54" spans="1:43" x14ac:dyDescent="0.25">
      <c r="C54" t="s">
        <v>44</v>
      </c>
      <c r="E54" s="43">
        <f>SUM(E3:E51)/(COUNT(E3:E51)-1-1)</f>
        <v>3.6138869549079676E-3</v>
      </c>
      <c r="G54" s="43">
        <f>SUM(G3:G50)/(COUNT(G3:G50)-2-1)</f>
        <v>7.6490904118031817E-3</v>
      </c>
      <c r="H54" s="37"/>
      <c r="I54" s="43">
        <f>SUM(I3:I49)/(COUNT(I3:I49)-3-1)</f>
        <v>9.2892879814714269E-3</v>
      </c>
      <c r="J54" s="37"/>
      <c r="K54" s="43">
        <f>SUM(K3:K48)/(COUNT(K3:K48)-4-1)</f>
        <v>1.1136531646994024E-2</v>
      </c>
      <c r="L54" s="37"/>
      <c r="M54" s="43">
        <f>SUM(M3:M47)/(COUNT(M3:M47)-5-1)</f>
        <v>1.2983608051524903E-2</v>
      </c>
      <c r="N54" s="37"/>
      <c r="O54" s="43">
        <f>SUM(O3:O46)/(COUNT(O3:O46)-6-1)</f>
        <v>1.4436304088099984E-2</v>
      </c>
      <c r="P54" s="37"/>
      <c r="Q54" s="43">
        <f>SUM(Q3:Q45)/(COUNT(Q3:Q45)-7-1)</f>
        <v>1.3648988037086742E-2</v>
      </c>
      <c r="R54" s="37"/>
      <c r="S54" s="43">
        <f>SUM(S3:S44)/(COUNT(S3:S44)-8-1)</f>
        <v>1.2671094502490182E-2</v>
      </c>
      <c r="T54" s="37"/>
      <c r="U54" s="43">
        <f>SUM(U3:U43)/(COUNT(U3:U43)-9-1)</f>
        <v>1.2195802253469643E-2</v>
      </c>
      <c r="V54" s="37"/>
      <c r="W54" s="43">
        <f>SUM(W3:W42)/(COUNT(W3:W42)-10-1)</f>
        <v>1.1290922830569095E-2</v>
      </c>
      <c r="X54" s="37"/>
      <c r="Y54" s="43">
        <f>SUM(Y3:Y41)/(COUNT(Y3:Y41)-11-1)</f>
        <v>8.7942145887371162E-3</v>
      </c>
      <c r="Z54" s="37"/>
      <c r="AA54" s="43">
        <f>SUM(AA3:AA40)/(COUNT(AA3:AA40)-12-1)</f>
        <v>6.3660800569870692E-3</v>
      </c>
      <c r="AB54" s="37"/>
      <c r="AC54" s="43">
        <f>SUM(AC3:AC39)/(COUNT(AC3:AC39)-13-1)</f>
        <v>7.172244095703325E-3</v>
      </c>
      <c r="AD54" s="37"/>
      <c r="AE54" s="43">
        <f>SUM(AE3:AE38)/(COUNT(AE3:AE38)-14-1)</f>
        <v>8.5550572906121728E-3</v>
      </c>
      <c r="AF54" s="37"/>
      <c r="AG54" s="43">
        <f>SUM(AG3:AG37)/(COUNT(AG3:AG37)-15-1)</f>
        <v>1.2576772992799592E-2</v>
      </c>
      <c r="AH54" s="37"/>
      <c r="AI54" s="43">
        <f>SUM(AI3:AI36)/(COUNT(AI3:AI36)-16-1)</f>
        <v>1.7718335541670377E-2</v>
      </c>
      <c r="AJ54" s="37"/>
      <c r="AK54" s="43">
        <f>SUM(AK3:AK35)/(COUNT(AK3:AK35)-17-1)</f>
        <v>1.9335168312414563E-2</v>
      </c>
      <c r="AL54" s="37"/>
      <c r="AM54" s="43">
        <f>SUM(AM3:AM34)/(COUNT(AM3:AM34)-18-1)</f>
        <v>2.5543887039337972E-2</v>
      </c>
      <c r="AN54" s="37"/>
      <c r="AO54" s="43">
        <f>SUM(AO3:AO33)/(COUNT(AO3:AO33)-19-1)</f>
        <v>3.2288006832739649E-2</v>
      </c>
      <c r="AP54" s="37"/>
      <c r="AQ54" s="43">
        <f>SUM(AQ3:AQ32)/(COUNT(AQ3:AQ32)-20-1)</f>
        <v>3.9284155208126691E-2</v>
      </c>
    </row>
    <row r="55" spans="1:43" x14ac:dyDescent="0.25">
      <c r="C55" t="s">
        <v>45</v>
      </c>
      <c r="E55">
        <f>E54/E54</f>
        <v>1</v>
      </c>
      <c r="G55" s="37">
        <f>G54/$E$54</f>
        <v>2.1165826455681085</v>
      </c>
      <c r="H55" s="37"/>
      <c r="I55" s="37">
        <f>I54/$E$54</f>
        <v>2.5704423235640448</v>
      </c>
      <c r="J55" s="37"/>
      <c r="K55" s="37">
        <f>K54/$E$54</f>
        <v>3.0815938035553829</v>
      </c>
      <c r="L55" s="37"/>
      <c r="M55" s="37">
        <f>M54/$E$54</f>
        <v>3.5926990006956507</v>
      </c>
      <c r="N55" s="37"/>
      <c r="O55" s="37">
        <f>O54/$E$54</f>
        <v>3.9946750599086251</v>
      </c>
      <c r="P55" s="37"/>
      <c r="Q55" s="37">
        <f>Q54/$E$54</f>
        <v>3.7768165433482221</v>
      </c>
      <c r="R55" s="37"/>
      <c r="S55" s="37">
        <f>S54/$E$54</f>
        <v>3.506223260603587</v>
      </c>
      <c r="T55" s="37"/>
      <c r="U55" s="37">
        <f>U54/$E$54</f>
        <v>3.3747049660495607</v>
      </c>
      <c r="V55" s="37"/>
      <c r="W55" s="37">
        <f>W54/$E$54</f>
        <v>3.1243154452396626</v>
      </c>
      <c r="X55" s="37"/>
      <c r="Y55" s="37">
        <f>Y54/$E$54</f>
        <v>2.433450381394421</v>
      </c>
      <c r="Z55" s="37"/>
      <c r="AA55" s="37">
        <f>AA54/$E$54</f>
        <v>1.76156037430595</v>
      </c>
      <c r="AB55" s="37"/>
      <c r="AC55" s="37">
        <f>AC54/$E$54</f>
        <v>1.9846343245360245</v>
      </c>
      <c r="AD55" s="37"/>
      <c r="AE55" s="37">
        <f>AE54/$E$54</f>
        <v>2.3672730767058647</v>
      </c>
      <c r="AF55" s="37"/>
      <c r="AG55" s="37">
        <f>AG54/$E$54</f>
        <v>3.4801235206649892</v>
      </c>
      <c r="AH55" s="37"/>
      <c r="AI55" s="37">
        <f>AI54/$E$54</f>
        <v>4.9028472010192132</v>
      </c>
      <c r="AJ55" s="37"/>
      <c r="AK55" s="37">
        <f>AK54/$E$54</f>
        <v>5.3502415968368213</v>
      </c>
      <c r="AL55" s="37"/>
      <c r="AM55" s="37">
        <f>AM54/$E$54</f>
        <v>7.068258459121747</v>
      </c>
      <c r="AN55" s="37"/>
      <c r="AO55" s="37">
        <f>AO54/$E$54</f>
        <v>8.9344263491390556</v>
      </c>
      <c r="AP55" s="37"/>
      <c r="AQ55" s="37">
        <f>AQ54/$E$54</f>
        <v>10.870333161577024</v>
      </c>
    </row>
    <row r="56" spans="1:43" x14ac:dyDescent="0.25">
      <c r="E56" s="34">
        <f>DEVSQ(D3:D51)/(COUNT(D3:D51)-1)</f>
        <v>3.5382567898971269E-3</v>
      </c>
      <c r="F56" s="35"/>
      <c r="G56" s="44">
        <f>DEVSQ(F3:F50)/(COUNT(F3:F50)-2-1)</f>
        <v>7.6475737739439831E-3</v>
      </c>
      <c r="H56" s="44"/>
      <c r="I56" s="44">
        <f>DEVSQ(H3:H49)/(COUNT(H3:H49)-3-1)</f>
        <v>9.2852994997070556E-3</v>
      </c>
      <c r="J56" s="44"/>
      <c r="K56" s="44">
        <f>DEVSQ(J3:J48)/(COUNT(J3:J48)-4-1)</f>
        <v>1.1128892443926173E-2</v>
      </c>
      <c r="L56" s="44"/>
      <c r="M56" s="44">
        <f>DEVSQ(L3:L47)/(COUNT(L3:L47)-5-1)</f>
        <v>1.2971017192472721E-2</v>
      </c>
      <c r="N56" s="44"/>
      <c r="O56" s="44">
        <f>DEVSQ(N3:N47)/(COUNT(N3:N46)-6-1)</f>
        <v>1.4416945126825358E-2</v>
      </c>
      <c r="P56" s="44"/>
      <c r="Q56" s="44">
        <f>DEVSQ(P3:P45)/(COUNT(P3:P45)-7-1)</f>
        <v>1.3620325870793221E-2</v>
      </c>
      <c r="R56" s="44"/>
      <c r="S56" s="44">
        <f>DEVSQ(R3:R44)/(COUNT(R3:R44)-8-1)</f>
        <v>1.2630884851345434E-2</v>
      </c>
      <c r="T56" s="44"/>
      <c r="U56" s="44">
        <f>DEVSQ(T3:T43)/(COUNT(T3:T43)-9-1)</f>
        <v>1.2140946852777229E-2</v>
      </c>
      <c r="V56" s="44"/>
      <c r="W56" s="44">
        <f>DEVSQ(V3:V42)/(COUNT(V3:V42)-10-1)</f>
        <v>1.1216383794479316E-2</v>
      </c>
      <c r="X56" s="44"/>
      <c r="Y56" s="44">
        <f>DEVSQ(X3:X41)/(COUNT(X3:X41)-11-1)</f>
        <v>8.6925791874435908E-3</v>
      </c>
      <c r="Z56" s="44"/>
      <c r="AA56" s="44">
        <f>DEVSQ(Z3:Z40)/(COUNT(Z3:Z40)-12-1)</f>
        <v>6.2299558145727041E-3</v>
      </c>
      <c r="AB56" s="44"/>
      <c r="AC56" s="44">
        <f>DEVSQ(AB3:AB39)/(COUNT(AB3:AB39)-13-1)</f>
        <v>6.9917585391821302E-3</v>
      </c>
      <c r="AD56" s="44"/>
      <c r="AE56" s="44">
        <f>DEVSQ(AD3:AD38)/(COUNT(AD3:AD38)-14-1)</f>
        <v>8.3164815358557076E-3</v>
      </c>
      <c r="AF56" s="44"/>
      <c r="AG56" s="44">
        <f>DEVSQ(AF3:AF37)/(COUNT(AF3:AF37)-15-1)</f>
        <v>1.2263864623765374E-2</v>
      </c>
      <c r="AH56" s="44"/>
      <c r="AI56" s="44">
        <f>DEVSQ(AH3:AH36)/(COUNT(AH3:AH36)-16-1)</f>
        <v>1.7309034251143524E-2</v>
      </c>
      <c r="AJ56" s="44"/>
      <c r="AK56" s="44">
        <f>DEVSQ(AJ3:AJ35)/(COUNT(AJ3:AJ35)-17-1)</f>
        <v>1.8791395297591638E-2</v>
      </c>
      <c r="AL56" s="44"/>
      <c r="AM56" s="44">
        <f>DEVSQ(AL3:AL34)/(COUNT(AL3:AL34)-18-1)</f>
        <v>2.480947242522806E-2</v>
      </c>
      <c r="AN56" s="44"/>
      <c r="AO56" s="44">
        <f>DEVSQ(AN3:AN33)/(COUNT(AN3:AN33)-19-1)</f>
        <v>3.1279540759999849E-2</v>
      </c>
      <c r="AP56" s="44"/>
      <c r="AQ56" s="44">
        <f>DEVSQ(AP3:AP32)/(COUNT(AP3:AP32)-20-1)</f>
        <v>3.7879616074684923E-2</v>
      </c>
    </row>
    <row r="57" spans="1:43" x14ac:dyDescent="0.25">
      <c r="E57" s="35" t="s">
        <v>71</v>
      </c>
      <c r="F57" s="35"/>
      <c r="G57" s="35"/>
    </row>
    <row r="59" spans="1:43" x14ac:dyDescent="0.25">
      <c r="A59" s="42" t="s">
        <v>46</v>
      </c>
      <c r="B59" s="42" t="s">
        <v>47</v>
      </c>
    </row>
    <row r="60" spans="1:43" x14ac:dyDescent="0.25">
      <c r="A60" s="42">
        <v>1</v>
      </c>
      <c r="B60" s="42">
        <f>E55</f>
        <v>1</v>
      </c>
    </row>
    <row r="61" spans="1:43" x14ac:dyDescent="0.25">
      <c r="A61" s="42">
        <v>2</v>
      </c>
      <c r="B61" s="45">
        <f>G55</f>
        <v>2.1165826455681085</v>
      </c>
    </row>
    <row r="62" spans="1:43" x14ac:dyDescent="0.25">
      <c r="A62" s="42">
        <v>3</v>
      </c>
      <c r="B62" s="45">
        <f>I55</f>
        <v>2.5704423235640448</v>
      </c>
    </row>
    <row r="63" spans="1:43" x14ac:dyDescent="0.25">
      <c r="A63" s="42">
        <v>4</v>
      </c>
      <c r="B63" s="45">
        <f>K55</f>
        <v>3.0815938035553829</v>
      </c>
    </row>
    <row r="64" spans="1:43" x14ac:dyDescent="0.25">
      <c r="A64" s="42">
        <v>5</v>
      </c>
      <c r="B64" s="45">
        <f>M55</f>
        <v>3.5926990006956507</v>
      </c>
    </row>
    <row r="65" spans="1:2" x14ac:dyDescent="0.25">
      <c r="A65" s="42">
        <v>6</v>
      </c>
      <c r="B65" s="45">
        <f>O55</f>
        <v>3.9946750599086251</v>
      </c>
    </row>
    <row r="66" spans="1:2" x14ac:dyDescent="0.25">
      <c r="A66" s="42">
        <v>7</v>
      </c>
      <c r="B66" s="45">
        <f>Q55</f>
        <v>3.7768165433482221</v>
      </c>
    </row>
    <row r="67" spans="1:2" x14ac:dyDescent="0.25">
      <c r="A67" s="42">
        <v>8</v>
      </c>
      <c r="B67" s="45">
        <f>S55</f>
        <v>3.506223260603587</v>
      </c>
    </row>
    <row r="68" spans="1:2" x14ac:dyDescent="0.25">
      <c r="A68" s="42">
        <v>9</v>
      </c>
      <c r="B68" s="45">
        <f>U55</f>
        <v>3.3747049660495607</v>
      </c>
    </row>
    <row r="69" spans="1:2" x14ac:dyDescent="0.25">
      <c r="A69" s="42">
        <v>10</v>
      </c>
      <c r="B69" s="45">
        <f>W55</f>
        <v>3.1243154452396626</v>
      </c>
    </row>
    <row r="70" spans="1:2" x14ac:dyDescent="0.25">
      <c r="A70" s="42">
        <v>11</v>
      </c>
      <c r="B70" s="45">
        <f>Y55</f>
        <v>2.433450381394421</v>
      </c>
    </row>
    <row r="71" spans="1:2" x14ac:dyDescent="0.25">
      <c r="A71" s="42">
        <v>12</v>
      </c>
      <c r="B71" s="45">
        <f>AA55</f>
        <v>1.76156037430595</v>
      </c>
    </row>
    <row r="72" spans="1:2" x14ac:dyDescent="0.25">
      <c r="A72" s="42">
        <v>13</v>
      </c>
      <c r="B72" s="45">
        <f>AC55</f>
        <v>1.9846343245360245</v>
      </c>
    </row>
    <row r="73" spans="1:2" x14ac:dyDescent="0.25">
      <c r="A73" s="42">
        <v>14</v>
      </c>
      <c r="B73" s="45">
        <f>AE55</f>
        <v>2.3672730767058647</v>
      </c>
    </row>
    <row r="74" spans="1:2" x14ac:dyDescent="0.25">
      <c r="A74" s="42">
        <v>15</v>
      </c>
      <c r="B74" s="45">
        <f>AG55</f>
        <v>3.4801235206649892</v>
      </c>
    </row>
    <row r="75" spans="1:2" x14ac:dyDescent="0.25">
      <c r="A75" s="42">
        <v>16</v>
      </c>
      <c r="B75" s="45">
        <f>AI55</f>
        <v>4.9028472010192132</v>
      </c>
    </row>
    <row r="76" spans="1:2" x14ac:dyDescent="0.25">
      <c r="A76" s="42">
        <v>17</v>
      </c>
      <c r="B76" s="45">
        <f>AK55</f>
        <v>5.3502415968368213</v>
      </c>
    </row>
    <row r="77" spans="1:2" x14ac:dyDescent="0.25">
      <c r="A77" s="42">
        <v>18</v>
      </c>
      <c r="B77" s="45">
        <f>AM55</f>
        <v>7.068258459121747</v>
      </c>
    </row>
    <row r="78" spans="1:2" x14ac:dyDescent="0.25">
      <c r="A78" s="42">
        <v>19</v>
      </c>
      <c r="B78" s="45">
        <f>AO55</f>
        <v>8.9344263491390556</v>
      </c>
    </row>
    <row r="79" spans="1:2" x14ac:dyDescent="0.25">
      <c r="A79" s="42">
        <v>20</v>
      </c>
      <c r="B79" s="45">
        <f>AQ55</f>
        <v>10.870333161577024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3"/>
  <sheetViews>
    <sheetView workbookViewId="0"/>
  </sheetViews>
  <sheetFormatPr defaultRowHeight="15" x14ac:dyDescent="0.25"/>
  <cols>
    <col min="1" max="1" width="7.28515625" customWidth="1"/>
    <col min="2" max="2" width="10.7109375" customWidth="1"/>
    <col min="4" max="23" width="7.7109375" customWidth="1"/>
  </cols>
  <sheetData>
    <row r="1" spans="1:25" x14ac:dyDescent="0.25">
      <c r="A1" s="14"/>
      <c r="B1" s="14"/>
      <c r="C1" s="14"/>
    </row>
    <row r="2" spans="1:25" ht="18" x14ac:dyDescent="0.35">
      <c r="A2" s="15" t="s">
        <v>12</v>
      </c>
      <c r="B2" s="15" t="s">
        <v>13</v>
      </c>
      <c r="C2" s="15" t="s">
        <v>74</v>
      </c>
      <c r="D2" s="16" t="s">
        <v>4</v>
      </c>
      <c r="E2" s="16" t="s">
        <v>8</v>
      </c>
      <c r="F2" s="16" t="s">
        <v>9</v>
      </c>
      <c r="G2" s="16" t="s">
        <v>10</v>
      </c>
      <c r="H2" s="16" t="s">
        <v>11</v>
      </c>
      <c r="I2" s="16" t="s">
        <v>29</v>
      </c>
      <c r="J2" s="16" t="s">
        <v>30</v>
      </c>
      <c r="K2" s="16" t="s">
        <v>31</v>
      </c>
      <c r="L2" s="16" t="s">
        <v>32</v>
      </c>
      <c r="M2" s="16" t="s">
        <v>33</v>
      </c>
      <c r="N2" s="16" t="s">
        <v>34</v>
      </c>
      <c r="O2" s="16" t="s">
        <v>35</v>
      </c>
      <c r="P2" s="16" t="s">
        <v>36</v>
      </c>
      <c r="Q2" s="16" t="s">
        <v>37</v>
      </c>
      <c r="R2" s="16" t="s">
        <v>38</v>
      </c>
      <c r="S2" s="16" t="s">
        <v>39</v>
      </c>
      <c r="T2" s="16" t="s">
        <v>40</v>
      </c>
      <c r="U2" s="16" t="s">
        <v>41</v>
      </c>
      <c r="V2" s="16" t="s">
        <v>42</v>
      </c>
      <c r="W2" s="16" t="s">
        <v>43</v>
      </c>
      <c r="X2" s="16" t="s">
        <v>68</v>
      </c>
      <c r="Y2" s="46" t="s">
        <v>69</v>
      </c>
    </row>
    <row r="3" spans="1:25" x14ac:dyDescent="0.25">
      <c r="A3" s="6">
        <v>1</v>
      </c>
      <c r="B3" s="28">
        <v>42430</v>
      </c>
      <c r="C3" s="41">
        <v>31.538219000000002</v>
      </c>
      <c r="D3" s="32">
        <f>C4-C3</f>
        <v>9.72849999999994E-2</v>
      </c>
      <c r="E3" s="32">
        <f>$C5-$C3</f>
        <v>0.13449999999999918</v>
      </c>
      <c r="F3" s="32">
        <f>$C6-$C3</f>
        <v>0.22478699999999918</v>
      </c>
      <c r="G3" s="32">
        <f>$C7-$C3</f>
        <v>0.35452199999999934</v>
      </c>
      <c r="H3" s="32">
        <f>$C8-$C3</f>
        <v>0.35182799999999759</v>
      </c>
      <c r="I3" s="32">
        <f>$C9-$C3</f>
        <v>0.30993699999999791</v>
      </c>
      <c r="J3" s="32">
        <f>$C10-$C3</f>
        <v>0.32115199999999788</v>
      </c>
      <c r="K3" s="32">
        <f>$C11-$C3</f>
        <v>0.38132999999999839</v>
      </c>
      <c r="L3" s="32">
        <f>$C12-$C3</f>
        <v>0.32203900000000019</v>
      </c>
      <c r="M3" s="32">
        <f>$C13-$C3</f>
        <v>0.26349899999999948</v>
      </c>
      <c r="N3" s="32">
        <f>$C14-$C3</f>
        <v>0.33935999999999922</v>
      </c>
      <c r="O3" s="32">
        <f>$C15-$C3</f>
        <v>0.35314999999999941</v>
      </c>
      <c r="P3" s="32">
        <f>$C16-$C3</f>
        <v>0.40129099999999696</v>
      </c>
      <c r="Q3" s="32">
        <f>$C17-$C3</f>
        <v>0.45753699999999853</v>
      </c>
      <c r="R3" s="32">
        <f>$C18-$C3</f>
        <v>0.58020199999999633</v>
      </c>
      <c r="S3" s="32">
        <f>$C19-$C3</f>
        <v>0.64779299999999651</v>
      </c>
      <c r="T3" s="32">
        <f>$C20-$C3</f>
        <v>0.59955100000000172</v>
      </c>
      <c r="U3" s="32">
        <f>$C21-$C3</f>
        <v>0.60016699999999545</v>
      </c>
      <c r="V3" s="32">
        <f>$C22-$C3</f>
        <v>0.72700899999999891</v>
      </c>
      <c r="W3" s="32">
        <f>$C23-$C3</f>
        <v>0.691357</v>
      </c>
      <c r="X3" s="37">
        <f>DEVSQ(D$3:D51)/(COUNT(D$3:D51)-A3-1)</f>
        <v>3.6135388492566402E-3</v>
      </c>
      <c r="Y3" s="37">
        <f>X3/X3</f>
        <v>1</v>
      </c>
    </row>
    <row r="4" spans="1:25" x14ac:dyDescent="0.25">
      <c r="A4" s="6">
        <v>2</v>
      </c>
      <c r="B4" s="28">
        <v>42461</v>
      </c>
      <c r="C4" s="41">
        <v>31.635504000000001</v>
      </c>
      <c r="D4" s="32">
        <f>C5-C4</f>
        <v>3.7214999999999776E-2</v>
      </c>
      <c r="E4" s="32">
        <f t="shared" ref="E4:E50" si="0">$C6-$C4</f>
        <v>0.12750199999999978</v>
      </c>
      <c r="F4" s="32">
        <f t="shared" ref="F4:F49" si="1">$C7-$C4</f>
        <v>0.25723699999999994</v>
      </c>
      <c r="G4" s="32">
        <f t="shared" ref="G4:G48" si="2">$C8-$C4</f>
        <v>0.25454299999999819</v>
      </c>
      <c r="H4" s="32">
        <f t="shared" ref="H4:H47" si="3">$C9-$C4</f>
        <v>0.21265199999999851</v>
      </c>
      <c r="I4" s="32">
        <f t="shared" ref="I4:I46" si="4">$C10-$C4</f>
        <v>0.22386699999999848</v>
      </c>
      <c r="J4" s="32">
        <f t="shared" ref="J4:J45" si="5">$C11-$C4</f>
        <v>0.28404499999999899</v>
      </c>
      <c r="K4" s="32">
        <f t="shared" ref="K4:K44" si="6">$C12-$C4</f>
        <v>0.22475400000000079</v>
      </c>
      <c r="L4" s="32">
        <f t="shared" ref="L4:L43" si="7">$C13-$C4</f>
        <v>0.16621400000000008</v>
      </c>
      <c r="M4" s="32">
        <f t="shared" ref="M4:M42" si="8">$C14-$C4</f>
        <v>0.24207499999999982</v>
      </c>
      <c r="N4" s="32">
        <f t="shared" ref="N4:N41" si="9">$C15-$C4</f>
        <v>0.25586500000000001</v>
      </c>
      <c r="O4" s="32">
        <f t="shared" ref="O4:O40" si="10">$C16-$C4</f>
        <v>0.30400599999999756</v>
      </c>
      <c r="P4" s="32">
        <f t="shared" ref="P4:P39" si="11">$C17-$C4</f>
        <v>0.36025199999999913</v>
      </c>
      <c r="Q4" s="32">
        <f t="shared" ref="Q4:Q38" si="12">$C18-$C4</f>
        <v>0.48291699999999693</v>
      </c>
      <c r="R4" s="32">
        <f t="shared" ref="R4:R37" si="13">$C19-$C4</f>
        <v>0.55050799999999711</v>
      </c>
      <c r="S4" s="32">
        <f t="shared" ref="S4:S36" si="14">$C20-$C4</f>
        <v>0.50226600000000232</v>
      </c>
      <c r="T4" s="32">
        <f t="shared" ref="T4:T35" si="15">$C21-$C4</f>
        <v>0.50288199999999605</v>
      </c>
      <c r="U4" s="32">
        <f t="shared" ref="U4:U34" si="16">$C22-$C4</f>
        <v>0.62972399999999951</v>
      </c>
      <c r="V4" s="32">
        <f t="shared" ref="V4:V33" si="17">$C23-$C4</f>
        <v>0.5940720000000006</v>
      </c>
      <c r="W4" s="32">
        <f t="shared" ref="W4:W32" si="18">$C24-$C4</f>
        <v>0.62318300000000093</v>
      </c>
      <c r="X4" s="37">
        <f>DEVSQ(E$3:E50)/(COUNT(E$3:E50)-A4-1)</f>
        <v>7.6475737739439831E-3</v>
      </c>
      <c r="Y4" s="37">
        <f>X4/$X$3</f>
        <v>2.1163668340018553</v>
      </c>
    </row>
    <row r="5" spans="1:25" x14ac:dyDescent="0.25">
      <c r="A5" s="6">
        <v>3</v>
      </c>
      <c r="B5" s="28">
        <v>42491</v>
      </c>
      <c r="C5" s="41">
        <v>31.672719000000001</v>
      </c>
      <c r="D5" s="32">
        <f>C6-C5</f>
        <v>9.0287000000000006E-2</v>
      </c>
      <c r="E5" s="32">
        <f t="shared" si="0"/>
        <v>0.22002200000000016</v>
      </c>
      <c r="F5" s="32">
        <f t="shared" si="1"/>
        <v>0.21732799999999841</v>
      </c>
      <c r="G5" s="32">
        <f t="shared" si="2"/>
        <v>0.17543699999999873</v>
      </c>
      <c r="H5" s="32">
        <f t="shared" si="3"/>
        <v>0.18665199999999871</v>
      </c>
      <c r="I5" s="32">
        <f t="shared" si="4"/>
        <v>0.24682999999999922</v>
      </c>
      <c r="J5" s="32">
        <f t="shared" si="5"/>
        <v>0.18753900000000101</v>
      </c>
      <c r="K5" s="32">
        <f t="shared" si="6"/>
        <v>0.12899900000000031</v>
      </c>
      <c r="L5" s="32">
        <f t="shared" si="7"/>
        <v>0.20486000000000004</v>
      </c>
      <c r="M5" s="32">
        <f t="shared" si="8"/>
        <v>0.21865000000000023</v>
      </c>
      <c r="N5" s="32">
        <f t="shared" si="9"/>
        <v>0.26679099999999778</v>
      </c>
      <c r="O5" s="32">
        <f t="shared" si="10"/>
        <v>0.32303699999999935</v>
      </c>
      <c r="P5" s="32">
        <f t="shared" si="11"/>
        <v>0.44570199999999716</v>
      </c>
      <c r="Q5" s="32">
        <f t="shared" si="12"/>
        <v>0.51329299999999733</v>
      </c>
      <c r="R5" s="32">
        <f t="shared" si="13"/>
        <v>0.46505100000000255</v>
      </c>
      <c r="S5" s="32">
        <f t="shared" si="14"/>
        <v>0.46566699999999628</v>
      </c>
      <c r="T5" s="32">
        <f t="shared" si="15"/>
        <v>0.59250899999999973</v>
      </c>
      <c r="U5" s="32">
        <f t="shared" si="16"/>
        <v>0.55685700000000082</v>
      </c>
      <c r="V5" s="32">
        <f t="shared" si="17"/>
        <v>0.58596800000000115</v>
      </c>
      <c r="W5" s="32">
        <f t="shared" si="18"/>
        <v>0.52633399999999853</v>
      </c>
      <c r="X5" s="37">
        <f>DEVSQ(F$3:F49)/(COUNT(F$3:F49)-A5-1)</f>
        <v>9.2852994997070556E-3</v>
      </c>
      <c r="Y5" s="37">
        <f t="shared" ref="Y5:Y22" si="19">X5/$X$3</f>
        <v>2.5695861832555593</v>
      </c>
    </row>
    <row r="6" spans="1:25" x14ac:dyDescent="0.25">
      <c r="A6" s="6">
        <v>4</v>
      </c>
      <c r="B6" s="28">
        <v>42522</v>
      </c>
      <c r="C6" s="41">
        <v>31.763006000000001</v>
      </c>
      <c r="D6" s="32">
        <f>C7-C6</f>
        <v>0.12973500000000016</v>
      </c>
      <c r="E6" s="32">
        <f t="shared" si="0"/>
        <v>0.12704099999999841</v>
      </c>
      <c r="F6" s="32">
        <f t="shared" si="1"/>
        <v>8.5149999999998727E-2</v>
      </c>
      <c r="G6" s="32">
        <f t="shared" si="2"/>
        <v>9.6364999999998702E-2</v>
      </c>
      <c r="H6" s="32">
        <f t="shared" si="3"/>
        <v>0.15654299999999921</v>
      </c>
      <c r="I6" s="32">
        <f t="shared" si="4"/>
        <v>9.7252000000001004E-2</v>
      </c>
      <c r="J6" s="32">
        <f t="shared" si="5"/>
        <v>3.8712000000000302E-2</v>
      </c>
      <c r="K6" s="32">
        <f t="shared" si="6"/>
        <v>0.11457300000000004</v>
      </c>
      <c r="L6" s="32">
        <f t="shared" si="7"/>
        <v>0.12836300000000023</v>
      </c>
      <c r="M6" s="32">
        <f t="shared" si="8"/>
        <v>0.17650399999999777</v>
      </c>
      <c r="N6" s="32">
        <f t="shared" si="9"/>
        <v>0.23274999999999935</v>
      </c>
      <c r="O6" s="32">
        <f t="shared" si="10"/>
        <v>0.35541499999999715</v>
      </c>
      <c r="P6" s="32">
        <f t="shared" si="11"/>
        <v>0.42300599999999733</v>
      </c>
      <c r="Q6" s="32">
        <f t="shared" si="12"/>
        <v>0.37476400000000254</v>
      </c>
      <c r="R6" s="32">
        <f t="shared" si="13"/>
        <v>0.37537999999999627</v>
      </c>
      <c r="S6" s="32">
        <f t="shared" si="14"/>
        <v>0.50222199999999972</v>
      </c>
      <c r="T6" s="32">
        <f t="shared" si="15"/>
        <v>0.46657000000000082</v>
      </c>
      <c r="U6" s="32">
        <f t="shared" si="16"/>
        <v>0.49568100000000115</v>
      </c>
      <c r="V6" s="32">
        <f t="shared" si="17"/>
        <v>0.43604699999999852</v>
      </c>
      <c r="W6" s="32">
        <f t="shared" si="18"/>
        <v>0.51445299999999961</v>
      </c>
      <c r="X6" s="37">
        <f>DEVSQ(G$3:G48)/(COUNT(G$3:G48)-A6-1)</f>
        <v>1.1128892443926173E-2</v>
      </c>
      <c r="Y6" s="37">
        <f t="shared" si="19"/>
        <v>3.0797766146102332</v>
      </c>
    </row>
    <row r="7" spans="1:25" x14ac:dyDescent="0.25">
      <c r="A7" s="6">
        <v>5</v>
      </c>
      <c r="B7" s="28">
        <v>42552</v>
      </c>
      <c r="C7" s="41">
        <v>31.892741000000001</v>
      </c>
      <c r="D7" s="32">
        <f>C8-C7</f>
        <v>-2.6940000000017505E-3</v>
      </c>
      <c r="E7" s="32">
        <f t="shared" si="0"/>
        <v>-4.4585000000001429E-2</v>
      </c>
      <c r="F7" s="32">
        <f t="shared" si="1"/>
        <v>-3.3370000000001454E-2</v>
      </c>
      <c r="G7" s="32">
        <f t="shared" si="2"/>
        <v>2.6807999999999055E-2</v>
      </c>
      <c r="H7" s="32">
        <f t="shared" si="3"/>
        <v>-3.2482999999999151E-2</v>
      </c>
      <c r="I7" s="32">
        <f t="shared" si="4"/>
        <v>-9.1022999999999854E-2</v>
      </c>
      <c r="J7" s="32">
        <f t="shared" si="5"/>
        <v>-1.516200000000012E-2</v>
      </c>
      <c r="K7" s="32">
        <f t="shared" si="6"/>
        <v>-1.3719999999999288E-3</v>
      </c>
      <c r="L7" s="32">
        <f t="shared" si="7"/>
        <v>4.6768999999997618E-2</v>
      </c>
      <c r="M7" s="32">
        <f t="shared" si="8"/>
        <v>0.10301499999999919</v>
      </c>
      <c r="N7" s="32">
        <f t="shared" si="9"/>
        <v>0.22567999999999699</v>
      </c>
      <c r="O7" s="32">
        <f t="shared" si="10"/>
        <v>0.29327099999999717</v>
      </c>
      <c r="P7" s="32">
        <f t="shared" si="11"/>
        <v>0.24502900000000238</v>
      </c>
      <c r="Q7" s="32">
        <f t="shared" si="12"/>
        <v>0.24564499999999612</v>
      </c>
      <c r="R7" s="32">
        <f t="shared" si="13"/>
        <v>0.37248699999999957</v>
      </c>
      <c r="S7" s="32">
        <f t="shared" si="14"/>
        <v>0.33683500000000066</v>
      </c>
      <c r="T7" s="32">
        <f t="shared" si="15"/>
        <v>0.36594600000000099</v>
      </c>
      <c r="U7" s="32">
        <f t="shared" si="16"/>
        <v>0.30631199999999836</v>
      </c>
      <c r="V7" s="32">
        <f t="shared" si="17"/>
        <v>0.38471799999999945</v>
      </c>
      <c r="W7" s="32">
        <f t="shared" si="18"/>
        <v>0.43248400000000231</v>
      </c>
      <c r="X7" s="37">
        <f>DEVSQ(H$3:H47)/(COUNT(H$3:H47)-A7-1)</f>
        <v>1.2971017192472721E-2</v>
      </c>
      <c r="Y7" s="37">
        <f t="shared" si="19"/>
        <v>3.589560741858651</v>
      </c>
    </row>
    <row r="8" spans="1:25" x14ac:dyDescent="0.25">
      <c r="A8" s="6">
        <v>6</v>
      </c>
      <c r="B8" s="28">
        <v>42583</v>
      </c>
      <c r="C8" s="41">
        <v>31.890046999999999</v>
      </c>
      <c r="D8" s="32">
        <f>C9-C8</f>
        <v>-4.1890999999999678E-2</v>
      </c>
      <c r="E8" s="32">
        <f t="shared" si="0"/>
        <v>-3.0675999999999704E-2</v>
      </c>
      <c r="F8" s="32">
        <f t="shared" si="1"/>
        <v>2.9502000000000805E-2</v>
      </c>
      <c r="G8" s="32">
        <f t="shared" si="2"/>
        <v>-2.9788999999997401E-2</v>
      </c>
      <c r="H8" s="32">
        <f t="shared" si="3"/>
        <v>-8.8328999999998103E-2</v>
      </c>
      <c r="I8" s="32">
        <f t="shared" si="4"/>
        <v>-1.2467999999998369E-2</v>
      </c>
      <c r="J8" s="32">
        <f t="shared" si="5"/>
        <v>1.3220000000018217E-3</v>
      </c>
      <c r="K8" s="32">
        <f t="shared" si="6"/>
        <v>4.9462999999999369E-2</v>
      </c>
      <c r="L8" s="32">
        <f t="shared" si="7"/>
        <v>0.10570900000000094</v>
      </c>
      <c r="M8" s="32">
        <f t="shared" si="8"/>
        <v>0.22837399999999874</v>
      </c>
      <c r="N8" s="32">
        <f t="shared" si="9"/>
        <v>0.29596499999999892</v>
      </c>
      <c r="O8" s="32">
        <f t="shared" si="10"/>
        <v>0.24772300000000413</v>
      </c>
      <c r="P8" s="32">
        <f t="shared" si="11"/>
        <v>0.24833899999999787</v>
      </c>
      <c r="Q8" s="32">
        <f t="shared" si="12"/>
        <v>0.37518100000000132</v>
      </c>
      <c r="R8" s="32">
        <f t="shared" si="13"/>
        <v>0.33952900000000241</v>
      </c>
      <c r="S8" s="32">
        <f t="shared" si="14"/>
        <v>0.36864000000000274</v>
      </c>
      <c r="T8" s="32">
        <f t="shared" si="15"/>
        <v>0.30900600000000011</v>
      </c>
      <c r="U8" s="32">
        <f t="shared" si="16"/>
        <v>0.3874120000000012</v>
      </c>
      <c r="V8" s="32">
        <f t="shared" si="17"/>
        <v>0.43517800000000406</v>
      </c>
      <c r="W8" s="32">
        <f t="shared" si="18"/>
        <v>0.43631999999999849</v>
      </c>
      <c r="X8" s="37">
        <f>DEVSQ(I$3:I46)/(COUNT(I$3:I46)-A8-1)</f>
        <v>1.4416945126825358E-2</v>
      </c>
      <c r="Y8" s="37">
        <f t="shared" si="19"/>
        <v>3.9897025404310078</v>
      </c>
    </row>
    <row r="9" spans="1:25" x14ac:dyDescent="0.25">
      <c r="A9" s="6">
        <v>7</v>
      </c>
      <c r="B9" s="28">
        <v>42614</v>
      </c>
      <c r="C9" s="41">
        <v>31.848155999999999</v>
      </c>
      <c r="D9" s="32">
        <f>C10-C9</f>
        <v>1.1214999999999975E-2</v>
      </c>
      <c r="E9" s="32">
        <f t="shared" si="0"/>
        <v>7.1393000000000484E-2</v>
      </c>
      <c r="F9" s="32">
        <f t="shared" si="1"/>
        <v>1.2102000000002278E-2</v>
      </c>
      <c r="G9" s="32">
        <f t="shared" si="2"/>
        <v>-4.6437999999998425E-2</v>
      </c>
      <c r="H9" s="32">
        <f t="shared" si="3"/>
        <v>2.9423000000001309E-2</v>
      </c>
      <c r="I9" s="32">
        <f t="shared" si="4"/>
        <v>4.32130000000015E-2</v>
      </c>
      <c r="J9" s="32">
        <f t="shared" si="5"/>
        <v>9.1353999999999047E-2</v>
      </c>
      <c r="K9" s="32">
        <f t="shared" si="6"/>
        <v>0.14760000000000062</v>
      </c>
      <c r="L9" s="32">
        <f t="shared" si="7"/>
        <v>0.27026499999999842</v>
      </c>
      <c r="M9" s="32">
        <f t="shared" si="8"/>
        <v>0.3378559999999986</v>
      </c>
      <c r="N9" s="32">
        <f t="shared" si="9"/>
        <v>0.28961400000000381</v>
      </c>
      <c r="O9" s="32">
        <f t="shared" si="10"/>
        <v>0.29022999999999755</v>
      </c>
      <c r="P9" s="32">
        <f t="shared" si="11"/>
        <v>0.417072000000001</v>
      </c>
      <c r="Q9" s="32">
        <f t="shared" si="12"/>
        <v>0.38142000000000209</v>
      </c>
      <c r="R9" s="32">
        <f t="shared" si="13"/>
        <v>0.41053100000000242</v>
      </c>
      <c r="S9" s="32">
        <f t="shared" si="14"/>
        <v>0.35089699999999979</v>
      </c>
      <c r="T9" s="32">
        <f t="shared" si="15"/>
        <v>0.42930300000000088</v>
      </c>
      <c r="U9" s="32">
        <f t="shared" si="16"/>
        <v>0.47706900000000374</v>
      </c>
      <c r="V9" s="32">
        <f t="shared" si="17"/>
        <v>0.47821099999999817</v>
      </c>
      <c r="W9" s="32">
        <f t="shared" si="18"/>
        <v>0.4730230000000013</v>
      </c>
      <c r="X9" s="37">
        <f>DEVSQ(J$3:J45)/(COUNT(J$3:J45)-A9-1)</f>
        <v>1.3620325870793221E-2</v>
      </c>
      <c r="Y9" s="37">
        <f t="shared" si="19"/>
        <v>3.7692484954451588</v>
      </c>
    </row>
    <row r="10" spans="1:25" x14ac:dyDescent="0.25">
      <c r="A10" s="6">
        <v>8</v>
      </c>
      <c r="B10" s="28">
        <v>42644</v>
      </c>
      <c r="C10" s="41">
        <v>31.859370999999999</v>
      </c>
      <c r="D10" s="32">
        <f>C11-C10</f>
        <v>6.0178000000000509E-2</v>
      </c>
      <c r="E10" s="32">
        <f t="shared" si="0"/>
        <v>8.8700000000230261E-4</v>
      </c>
      <c r="F10" s="32">
        <f t="shared" si="1"/>
        <v>-5.76529999999984E-2</v>
      </c>
      <c r="G10" s="32">
        <f t="shared" si="2"/>
        <v>1.8208000000001334E-2</v>
      </c>
      <c r="H10" s="32">
        <f t="shared" si="3"/>
        <v>3.1998000000001525E-2</v>
      </c>
      <c r="I10" s="32">
        <f t="shared" si="4"/>
        <v>8.0138999999999072E-2</v>
      </c>
      <c r="J10" s="32">
        <f t="shared" si="5"/>
        <v>0.13638500000000064</v>
      </c>
      <c r="K10" s="32">
        <f t="shared" si="6"/>
        <v>0.25904999999999845</v>
      </c>
      <c r="L10" s="32">
        <f t="shared" si="7"/>
        <v>0.32664099999999863</v>
      </c>
      <c r="M10" s="32">
        <f t="shared" si="8"/>
        <v>0.27839900000000384</v>
      </c>
      <c r="N10" s="32">
        <f t="shared" si="9"/>
        <v>0.27901499999999757</v>
      </c>
      <c r="O10" s="32">
        <f t="shared" si="10"/>
        <v>0.40585700000000102</v>
      </c>
      <c r="P10" s="32">
        <f t="shared" si="11"/>
        <v>0.37020500000000212</v>
      </c>
      <c r="Q10" s="32">
        <f t="shared" si="12"/>
        <v>0.39931600000000245</v>
      </c>
      <c r="R10" s="32">
        <f t="shared" si="13"/>
        <v>0.33968199999999982</v>
      </c>
      <c r="S10" s="32">
        <f t="shared" si="14"/>
        <v>0.4180880000000009</v>
      </c>
      <c r="T10" s="32">
        <f t="shared" si="15"/>
        <v>0.46585400000000377</v>
      </c>
      <c r="U10" s="32">
        <f t="shared" si="16"/>
        <v>0.46699599999999819</v>
      </c>
      <c r="V10" s="32">
        <f t="shared" si="17"/>
        <v>0.46180800000000133</v>
      </c>
      <c r="W10" s="32">
        <f t="shared" si="18"/>
        <v>0.53610000000000113</v>
      </c>
      <c r="X10" s="37">
        <f>DEVSQ(K$3:K44)/(COUNT(K$3:K44)-A10-1)</f>
        <v>1.2630884851345434E-2</v>
      </c>
      <c r="Y10" s="37">
        <f t="shared" si="19"/>
        <v>3.4954335288089675</v>
      </c>
    </row>
    <row r="11" spans="1:25" x14ac:dyDescent="0.25">
      <c r="A11" s="6">
        <v>9</v>
      </c>
      <c r="B11" s="28">
        <v>42675</v>
      </c>
      <c r="C11" s="41">
        <v>31.919549</v>
      </c>
      <c r="D11" s="32">
        <f>C12-C11</f>
        <v>-5.9290999999998206E-2</v>
      </c>
      <c r="E11" s="32">
        <f t="shared" si="0"/>
        <v>-0.11783099999999891</v>
      </c>
      <c r="F11" s="32">
        <f t="shared" si="1"/>
        <v>-4.1969999999999175E-2</v>
      </c>
      <c r="G11" s="32">
        <f t="shared" si="2"/>
        <v>-2.8179999999998984E-2</v>
      </c>
      <c r="H11" s="32">
        <f t="shared" si="3"/>
        <v>1.9960999999998563E-2</v>
      </c>
      <c r="I11" s="32">
        <f t="shared" si="4"/>
        <v>7.6207000000000136E-2</v>
      </c>
      <c r="J11" s="32">
        <f t="shared" si="5"/>
        <v>0.19887199999999794</v>
      </c>
      <c r="K11" s="32">
        <f t="shared" si="6"/>
        <v>0.26646299999999812</v>
      </c>
      <c r="L11" s="32">
        <f t="shared" si="7"/>
        <v>0.21822100000000333</v>
      </c>
      <c r="M11" s="32">
        <f t="shared" si="8"/>
        <v>0.21883699999999706</v>
      </c>
      <c r="N11" s="32">
        <f t="shared" si="9"/>
        <v>0.34567900000000051</v>
      </c>
      <c r="O11" s="32">
        <f t="shared" si="10"/>
        <v>0.31002700000000161</v>
      </c>
      <c r="P11" s="32">
        <f t="shared" si="11"/>
        <v>0.33913800000000194</v>
      </c>
      <c r="Q11" s="32">
        <f t="shared" si="12"/>
        <v>0.27950399999999931</v>
      </c>
      <c r="R11" s="32">
        <f t="shared" si="13"/>
        <v>0.35791000000000039</v>
      </c>
      <c r="S11" s="32">
        <f t="shared" si="14"/>
        <v>0.40567600000000326</v>
      </c>
      <c r="T11" s="32">
        <f t="shared" si="15"/>
        <v>0.40681799999999768</v>
      </c>
      <c r="U11" s="32">
        <f t="shared" si="16"/>
        <v>0.40163000000000082</v>
      </c>
      <c r="V11" s="32">
        <f t="shared" si="17"/>
        <v>0.47592200000000062</v>
      </c>
      <c r="W11" s="32">
        <f t="shared" si="18"/>
        <v>0.5718629999999969</v>
      </c>
      <c r="X11" s="37">
        <f>DEVSQ(L$3:L43)/(COUNT(L$3:L43)-A11-1)</f>
        <v>1.2140946852777229E-2</v>
      </c>
      <c r="Y11" s="37">
        <f t="shared" si="19"/>
        <v>3.3598495434122166</v>
      </c>
    </row>
    <row r="12" spans="1:25" x14ac:dyDescent="0.25">
      <c r="A12" s="6">
        <v>10</v>
      </c>
      <c r="B12" s="28">
        <v>42705</v>
      </c>
      <c r="C12" s="41">
        <v>31.860258000000002</v>
      </c>
      <c r="D12" s="32">
        <f>C13-C12</f>
        <v>-5.8540000000000703E-2</v>
      </c>
      <c r="E12" s="32">
        <f t="shared" si="0"/>
        <v>1.7320999999999032E-2</v>
      </c>
      <c r="F12" s="32">
        <f t="shared" si="1"/>
        <v>3.1110999999999223E-2</v>
      </c>
      <c r="G12" s="32">
        <f t="shared" si="2"/>
        <v>7.9251999999996769E-2</v>
      </c>
      <c r="H12" s="32">
        <f t="shared" si="3"/>
        <v>0.13549799999999834</v>
      </c>
      <c r="I12" s="32">
        <f t="shared" si="4"/>
        <v>0.25816299999999615</v>
      </c>
      <c r="J12" s="32">
        <f t="shared" si="5"/>
        <v>0.32575399999999632</v>
      </c>
      <c r="K12" s="32">
        <f t="shared" si="6"/>
        <v>0.27751200000000154</v>
      </c>
      <c r="L12" s="32">
        <f t="shared" si="7"/>
        <v>0.27812799999999527</v>
      </c>
      <c r="M12" s="32">
        <f t="shared" si="8"/>
        <v>0.40496999999999872</v>
      </c>
      <c r="N12" s="32">
        <f t="shared" si="9"/>
        <v>0.36931799999999981</v>
      </c>
      <c r="O12" s="32">
        <f t="shared" si="10"/>
        <v>0.39842900000000014</v>
      </c>
      <c r="P12" s="32">
        <f t="shared" si="11"/>
        <v>0.33879499999999751</v>
      </c>
      <c r="Q12" s="32">
        <f t="shared" si="12"/>
        <v>0.4172009999999986</v>
      </c>
      <c r="R12" s="32">
        <f t="shared" si="13"/>
        <v>0.46496700000000146</v>
      </c>
      <c r="S12" s="32">
        <f t="shared" si="14"/>
        <v>0.46610899999999589</v>
      </c>
      <c r="T12" s="32">
        <f t="shared" si="15"/>
        <v>0.46092099999999903</v>
      </c>
      <c r="U12" s="32">
        <f t="shared" si="16"/>
        <v>0.53521299999999883</v>
      </c>
      <c r="V12" s="32">
        <f t="shared" si="17"/>
        <v>0.63115399999999511</v>
      </c>
      <c r="W12" s="32">
        <f t="shared" si="18"/>
        <v>0.64244099999999804</v>
      </c>
      <c r="X12" s="37">
        <f>DEVSQ(M$3:M42)/(COUNT(M$3:M42)-A12-1)</f>
        <v>1.1216383794479316E-2</v>
      </c>
      <c r="Y12" s="37">
        <f t="shared" si="19"/>
        <v>3.1039887108967146</v>
      </c>
    </row>
    <row r="13" spans="1:25" x14ac:dyDescent="0.25">
      <c r="A13" s="6">
        <v>11</v>
      </c>
      <c r="B13" s="28">
        <v>42736</v>
      </c>
      <c r="C13" s="41">
        <v>31.801718000000001</v>
      </c>
      <c r="D13" s="32">
        <f>C14-C13</f>
        <v>7.5860999999999734E-2</v>
      </c>
      <c r="E13" s="32">
        <f t="shared" si="0"/>
        <v>8.9650999999999925E-2</v>
      </c>
      <c r="F13" s="32">
        <f t="shared" si="1"/>
        <v>0.13779199999999747</v>
      </c>
      <c r="G13" s="32">
        <f t="shared" si="2"/>
        <v>0.19403799999999904</v>
      </c>
      <c r="H13" s="32">
        <f t="shared" si="3"/>
        <v>0.31670299999999685</v>
      </c>
      <c r="I13" s="32">
        <f t="shared" si="4"/>
        <v>0.38429399999999703</v>
      </c>
      <c r="J13" s="32">
        <f t="shared" si="5"/>
        <v>0.33605200000000224</v>
      </c>
      <c r="K13" s="32">
        <f t="shared" si="6"/>
        <v>0.33666799999999597</v>
      </c>
      <c r="L13" s="32">
        <f t="shared" si="7"/>
        <v>0.46350999999999942</v>
      </c>
      <c r="M13" s="32">
        <f t="shared" si="8"/>
        <v>0.42785800000000052</v>
      </c>
      <c r="N13" s="32">
        <f t="shared" si="9"/>
        <v>0.45696900000000085</v>
      </c>
      <c r="O13" s="32">
        <f t="shared" si="10"/>
        <v>0.39733499999999822</v>
      </c>
      <c r="P13" s="32">
        <f t="shared" si="11"/>
        <v>0.4757409999999993</v>
      </c>
      <c r="Q13" s="32">
        <f t="shared" si="12"/>
        <v>0.52350700000000217</v>
      </c>
      <c r="R13" s="32">
        <f t="shared" si="13"/>
        <v>0.52464899999999659</v>
      </c>
      <c r="S13" s="32">
        <f t="shared" si="14"/>
        <v>0.51946099999999973</v>
      </c>
      <c r="T13" s="32">
        <f t="shared" si="15"/>
        <v>0.59375299999999953</v>
      </c>
      <c r="U13" s="32">
        <f t="shared" si="16"/>
        <v>0.68969399999999581</v>
      </c>
      <c r="V13" s="32">
        <f t="shared" si="17"/>
        <v>0.70098099999999874</v>
      </c>
      <c r="W13" s="32">
        <f t="shared" si="18"/>
        <v>0.72952300000000037</v>
      </c>
      <c r="X13" s="37">
        <f>DEVSQ(N$3:N41)/(COUNT(N$3:N41)-A13-1)</f>
        <v>8.6925791874435908E-3</v>
      </c>
      <c r="Y13" s="37">
        <f t="shared" si="19"/>
        <v>2.4055585258843379</v>
      </c>
    </row>
    <row r="14" spans="1:25" x14ac:dyDescent="0.25">
      <c r="A14" s="6">
        <v>12</v>
      </c>
      <c r="B14" s="28">
        <v>42767</v>
      </c>
      <c r="C14" s="41">
        <v>31.877579000000001</v>
      </c>
      <c r="D14" s="32">
        <f>C15-C14</f>
        <v>1.3790000000000191E-2</v>
      </c>
      <c r="E14" s="32">
        <f t="shared" si="0"/>
        <v>6.1930999999997738E-2</v>
      </c>
      <c r="F14" s="32">
        <f t="shared" si="1"/>
        <v>0.11817699999999931</v>
      </c>
      <c r="G14" s="32">
        <f t="shared" si="2"/>
        <v>0.24084199999999711</v>
      </c>
      <c r="H14" s="32">
        <f t="shared" si="3"/>
        <v>0.30843299999999729</v>
      </c>
      <c r="I14" s="32">
        <f t="shared" si="4"/>
        <v>0.2601910000000025</v>
      </c>
      <c r="J14" s="32">
        <f t="shared" si="5"/>
        <v>0.26080699999999624</v>
      </c>
      <c r="K14" s="32">
        <f t="shared" si="6"/>
        <v>0.38764899999999969</v>
      </c>
      <c r="L14" s="32">
        <f t="shared" si="7"/>
        <v>0.35199700000000078</v>
      </c>
      <c r="M14" s="32">
        <f t="shared" si="8"/>
        <v>0.38110800000000111</v>
      </c>
      <c r="N14" s="32">
        <f t="shared" si="9"/>
        <v>0.32147399999999848</v>
      </c>
      <c r="O14" s="32">
        <f t="shared" si="10"/>
        <v>0.39987999999999957</v>
      </c>
      <c r="P14" s="32">
        <f t="shared" si="11"/>
        <v>0.44764600000000243</v>
      </c>
      <c r="Q14" s="32">
        <f t="shared" si="12"/>
        <v>0.44878799999999686</v>
      </c>
      <c r="R14" s="32">
        <f t="shared" si="13"/>
        <v>0.44359999999999999</v>
      </c>
      <c r="S14" s="32">
        <f t="shared" si="14"/>
        <v>0.5178919999999998</v>
      </c>
      <c r="T14" s="32">
        <f t="shared" si="15"/>
        <v>0.61383299999999608</v>
      </c>
      <c r="U14" s="32">
        <f t="shared" si="16"/>
        <v>0.62511999999999901</v>
      </c>
      <c r="V14" s="32">
        <f t="shared" si="17"/>
        <v>0.65366200000000063</v>
      </c>
      <c r="W14" s="32">
        <f t="shared" si="18"/>
        <v>0.71856999999999616</v>
      </c>
      <c r="X14" s="37">
        <f>DEVSQ(O$3:O40)/(COUNT(O$3:O40)-A14-1)</f>
        <v>6.2299558145727041E-3</v>
      </c>
      <c r="Y14" s="37">
        <f t="shared" si="19"/>
        <v>1.7240594537552296</v>
      </c>
    </row>
    <row r="15" spans="1:25" x14ac:dyDescent="0.25">
      <c r="A15" s="6">
        <v>13</v>
      </c>
      <c r="B15" s="28">
        <v>42795</v>
      </c>
      <c r="C15" s="41">
        <v>31.891369000000001</v>
      </c>
      <c r="D15" s="32">
        <f>C16-C15</f>
        <v>4.8140999999997547E-2</v>
      </c>
      <c r="E15" s="32">
        <f t="shared" si="0"/>
        <v>0.10438699999999912</v>
      </c>
      <c r="F15" s="32">
        <f t="shared" si="1"/>
        <v>0.22705199999999692</v>
      </c>
      <c r="G15" s="32">
        <f t="shared" si="2"/>
        <v>0.2946429999999971</v>
      </c>
      <c r="H15" s="32">
        <f t="shared" si="3"/>
        <v>0.24640100000000231</v>
      </c>
      <c r="I15" s="32">
        <f t="shared" si="4"/>
        <v>0.24701699999999605</v>
      </c>
      <c r="J15" s="32">
        <f t="shared" si="5"/>
        <v>0.3738589999999995</v>
      </c>
      <c r="K15" s="32">
        <f t="shared" si="6"/>
        <v>0.33820700000000059</v>
      </c>
      <c r="L15" s="32">
        <f t="shared" si="7"/>
        <v>0.36731800000000092</v>
      </c>
      <c r="M15" s="32">
        <f t="shared" si="8"/>
        <v>0.30768399999999829</v>
      </c>
      <c r="N15" s="32">
        <f t="shared" si="9"/>
        <v>0.38608999999999938</v>
      </c>
      <c r="O15" s="32">
        <f t="shared" si="10"/>
        <v>0.43385600000000224</v>
      </c>
      <c r="P15" s="32">
        <f t="shared" si="11"/>
        <v>0.43499799999999667</v>
      </c>
      <c r="Q15" s="32">
        <f t="shared" si="12"/>
        <v>0.4298099999999998</v>
      </c>
      <c r="R15" s="32">
        <f t="shared" si="13"/>
        <v>0.50410199999999961</v>
      </c>
      <c r="S15" s="32">
        <f t="shared" si="14"/>
        <v>0.60004299999999589</v>
      </c>
      <c r="T15" s="32">
        <f t="shared" si="15"/>
        <v>0.61132999999999882</v>
      </c>
      <c r="U15" s="32">
        <f t="shared" si="16"/>
        <v>0.63987200000000044</v>
      </c>
      <c r="V15" s="32">
        <f t="shared" si="17"/>
        <v>0.70477999999999597</v>
      </c>
      <c r="W15" s="32">
        <f t="shared" si="18"/>
        <v>0.77916199999999591</v>
      </c>
      <c r="X15" s="37">
        <f>DEVSQ(P$3:P39)/(COUNT(P$3:P39)-A15-1)</f>
        <v>6.9917585391821302E-3</v>
      </c>
      <c r="Y15" s="37">
        <f t="shared" si="19"/>
        <v>1.9348784753263248</v>
      </c>
    </row>
    <row r="16" spans="1:25" x14ac:dyDescent="0.25">
      <c r="A16" s="6">
        <v>14</v>
      </c>
      <c r="B16" s="28">
        <v>42826</v>
      </c>
      <c r="C16" s="41">
        <v>31.939509999999999</v>
      </c>
      <c r="D16" s="32">
        <f>C17-C16</f>
        <v>5.6246000000001573E-2</v>
      </c>
      <c r="E16" s="32">
        <f t="shared" si="0"/>
        <v>0.17891099999999938</v>
      </c>
      <c r="F16" s="32">
        <f t="shared" si="1"/>
        <v>0.24650199999999955</v>
      </c>
      <c r="G16" s="32">
        <f t="shared" si="2"/>
        <v>0.19826000000000477</v>
      </c>
      <c r="H16" s="32">
        <f t="shared" si="3"/>
        <v>0.1988759999999985</v>
      </c>
      <c r="I16" s="32">
        <f t="shared" si="4"/>
        <v>0.32571800000000195</v>
      </c>
      <c r="J16" s="32">
        <f t="shared" si="5"/>
        <v>0.29006600000000304</v>
      </c>
      <c r="K16" s="32">
        <f t="shared" si="6"/>
        <v>0.31917700000000337</v>
      </c>
      <c r="L16" s="32">
        <f t="shared" si="7"/>
        <v>0.25954300000000075</v>
      </c>
      <c r="M16" s="32">
        <f t="shared" si="8"/>
        <v>0.33794900000000183</v>
      </c>
      <c r="N16" s="32">
        <f t="shared" si="9"/>
        <v>0.38571500000000469</v>
      </c>
      <c r="O16" s="32">
        <f t="shared" si="10"/>
        <v>0.38685699999999912</v>
      </c>
      <c r="P16" s="32">
        <f t="shared" si="11"/>
        <v>0.38166900000000226</v>
      </c>
      <c r="Q16" s="32">
        <f t="shared" si="12"/>
        <v>0.45596100000000206</v>
      </c>
      <c r="R16" s="32">
        <f t="shared" si="13"/>
        <v>0.55190199999999834</v>
      </c>
      <c r="S16" s="32">
        <f t="shared" si="14"/>
        <v>0.56318900000000127</v>
      </c>
      <c r="T16" s="32">
        <f t="shared" si="15"/>
        <v>0.59173100000000289</v>
      </c>
      <c r="U16" s="32">
        <f t="shared" si="16"/>
        <v>0.65663899999999842</v>
      </c>
      <c r="V16" s="32">
        <f t="shared" si="17"/>
        <v>0.73102099999999837</v>
      </c>
      <c r="W16" s="32">
        <f t="shared" si="18"/>
        <v>0.79763900000000376</v>
      </c>
      <c r="X16" s="37">
        <f>DEVSQ(Q$3:Q38)/(COUNT(Q$3:Q38)-A16-1)</f>
        <v>8.3164815358557076E-3</v>
      </c>
      <c r="Y16" s="37">
        <f t="shared" si="19"/>
        <v>2.3014783797236702</v>
      </c>
    </row>
    <row r="17" spans="1:25" x14ac:dyDescent="0.25">
      <c r="A17" s="6">
        <v>15</v>
      </c>
      <c r="B17" s="28">
        <v>42856</v>
      </c>
      <c r="C17" s="41">
        <v>31.995756</v>
      </c>
      <c r="D17" s="32">
        <f>C18-C17</f>
        <v>0.1226649999999978</v>
      </c>
      <c r="E17" s="32">
        <f t="shared" si="0"/>
        <v>0.19025599999999798</v>
      </c>
      <c r="F17" s="32">
        <f t="shared" si="1"/>
        <v>0.14201400000000319</v>
      </c>
      <c r="G17" s="32">
        <f t="shared" si="2"/>
        <v>0.14262999999999693</v>
      </c>
      <c r="H17" s="32">
        <f t="shared" si="3"/>
        <v>0.26947200000000038</v>
      </c>
      <c r="I17" s="32">
        <f t="shared" si="4"/>
        <v>0.23382000000000147</v>
      </c>
      <c r="J17" s="32">
        <f t="shared" si="5"/>
        <v>0.2629310000000018</v>
      </c>
      <c r="K17" s="32">
        <f t="shared" si="6"/>
        <v>0.20329699999999917</v>
      </c>
      <c r="L17" s="32">
        <f t="shared" si="7"/>
        <v>0.28170300000000026</v>
      </c>
      <c r="M17" s="32">
        <f t="shared" si="8"/>
        <v>0.32946900000000312</v>
      </c>
      <c r="N17" s="32">
        <f t="shared" si="9"/>
        <v>0.33061099999999755</v>
      </c>
      <c r="O17" s="32">
        <f t="shared" si="10"/>
        <v>0.32542300000000068</v>
      </c>
      <c r="P17" s="32">
        <f t="shared" si="11"/>
        <v>0.39971500000000049</v>
      </c>
      <c r="Q17" s="32">
        <f t="shared" si="12"/>
        <v>0.49565599999999677</v>
      </c>
      <c r="R17" s="32">
        <f t="shared" si="13"/>
        <v>0.5069429999999997</v>
      </c>
      <c r="S17" s="32">
        <f t="shared" si="14"/>
        <v>0.53548500000000132</v>
      </c>
      <c r="T17" s="32">
        <f t="shared" si="15"/>
        <v>0.60039299999999685</v>
      </c>
      <c r="U17" s="32">
        <f t="shared" si="16"/>
        <v>0.67477499999999679</v>
      </c>
      <c r="V17" s="32">
        <f t="shared" si="17"/>
        <v>0.74139300000000219</v>
      </c>
      <c r="W17" s="32">
        <f t="shared" si="18"/>
        <v>0.6640469999999965</v>
      </c>
      <c r="X17" s="37">
        <f>DEVSQ(R$3:R37)/(COUNT(R$3:R37)-A17-1)</f>
        <v>1.2263864623765374E-2</v>
      </c>
      <c r="Y17" s="37">
        <f t="shared" si="19"/>
        <v>3.3938654419858354</v>
      </c>
    </row>
    <row r="18" spans="1:25" x14ac:dyDescent="0.25">
      <c r="A18" s="6">
        <v>16</v>
      </c>
      <c r="B18" s="28">
        <v>42887</v>
      </c>
      <c r="C18" s="41">
        <v>32.118420999999998</v>
      </c>
      <c r="D18" s="32">
        <f>C19-C18</f>
        <v>6.7591000000000179E-2</v>
      </c>
      <c r="E18" s="32">
        <f t="shared" si="0"/>
        <v>1.934900000000539E-2</v>
      </c>
      <c r="F18" s="32">
        <f t="shared" si="1"/>
        <v>1.9964999999999122E-2</v>
      </c>
      <c r="G18" s="32">
        <f t="shared" si="2"/>
        <v>0.14680700000000257</v>
      </c>
      <c r="H18" s="32">
        <f t="shared" si="3"/>
        <v>0.11115500000000367</v>
      </c>
      <c r="I18" s="32">
        <f t="shared" si="4"/>
        <v>0.140266000000004</v>
      </c>
      <c r="J18" s="32">
        <f t="shared" si="5"/>
        <v>8.0632000000001369E-2</v>
      </c>
      <c r="K18" s="32">
        <f t="shared" si="6"/>
        <v>0.15903800000000246</v>
      </c>
      <c r="L18" s="32">
        <f t="shared" si="7"/>
        <v>0.20680400000000532</v>
      </c>
      <c r="M18" s="32">
        <f t="shared" si="8"/>
        <v>0.20794599999999974</v>
      </c>
      <c r="N18" s="32">
        <f t="shared" si="9"/>
        <v>0.20275800000000288</v>
      </c>
      <c r="O18" s="32">
        <f t="shared" si="10"/>
        <v>0.27705000000000268</v>
      </c>
      <c r="P18" s="32">
        <f t="shared" si="11"/>
        <v>0.37299099999999896</v>
      </c>
      <c r="Q18" s="32">
        <f t="shared" si="12"/>
        <v>0.3842780000000019</v>
      </c>
      <c r="R18" s="32">
        <f t="shared" si="13"/>
        <v>0.41282000000000352</v>
      </c>
      <c r="S18" s="32">
        <f t="shared" si="14"/>
        <v>0.47772799999999904</v>
      </c>
      <c r="T18" s="32">
        <f t="shared" si="15"/>
        <v>0.55210999999999899</v>
      </c>
      <c r="U18" s="32">
        <f t="shared" si="16"/>
        <v>0.61872800000000439</v>
      </c>
      <c r="V18" s="32">
        <f t="shared" si="17"/>
        <v>0.5413819999999987</v>
      </c>
      <c r="W18" s="32">
        <f t="shared" si="18"/>
        <v>0.52263500000000107</v>
      </c>
      <c r="X18" s="37">
        <f>DEVSQ(S$3:S36)/(COUNT(S$3:S36)-A18-1)</f>
        <v>1.7309034251143524E-2</v>
      </c>
      <c r="Y18" s="37">
        <f t="shared" si="19"/>
        <v>4.7900506880406875</v>
      </c>
    </row>
    <row r="19" spans="1:25" x14ac:dyDescent="0.25">
      <c r="A19" s="6">
        <v>17</v>
      </c>
      <c r="B19" s="28">
        <v>42917</v>
      </c>
      <c r="C19" s="41">
        <v>32.186011999999998</v>
      </c>
      <c r="D19" s="32">
        <f>C20-C19</f>
        <v>-4.8241999999994789E-2</v>
      </c>
      <c r="E19" s="32">
        <f t="shared" si="0"/>
        <v>-4.7626000000001056E-2</v>
      </c>
      <c r="F19" s="32">
        <f t="shared" si="1"/>
        <v>7.9216000000002396E-2</v>
      </c>
      <c r="G19" s="32">
        <f t="shared" si="2"/>
        <v>4.3564000000003489E-2</v>
      </c>
      <c r="H19" s="32">
        <f t="shared" si="3"/>
        <v>7.267500000000382E-2</v>
      </c>
      <c r="I19" s="32">
        <f t="shared" si="4"/>
        <v>1.3041000000001191E-2</v>
      </c>
      <c r="J19" s="32">
        <f t="shared" si="5"/>
        <v>9.1447000000002276E-2</v>
      </c>
      <c r="K19" s="32">
        <f t="shared" si="6"/>
        <v>0.13921300000000514</v>
      </c>
      <c r="L19" s="32">
        <f t="shared" si="7"/>
        <v>0.14035499999999956</v>
      </c>
      <c r="M19" s="32">
        <f t="shared" si="8"/>
        <v>0.1351670000000027</v>
      </c>
      <c r="N19" s="32">
        <f t="shared" si="9"/>
        <v>0.2094590000000025</v>
      </c>
      <c r="O19" s="32">
        <f t="shared" si="10"/>
        <v>0.30539999999999878</v>
      </c>
      <c r="P19" s="32">
        <f t="shared" si="11"/>
        <v>0.31668700000000172</v>
      </c>
      <c r="Q19" s="32">
        <f t="shared" si="12"/>
        <v>0.34522900000000334</v>
      </c>
      <c r="R19" s="32">
        <f t="shared" si="13"/>
        <v>0.41013699999999886</v>
      </c>
      <c r="S19" s="32">
        <f t="shared" si="14"/>
        <v>0.48451899999999881</v>
      </c>
      <c r="T19" s="32">
        <f t="shared" si="15"/>
        <v>0.55113700000000421</v>
      </c>
      <c r="U19" s="32">
        <f t="shared" si="16"/>
        <v>0.47379099999999852</v>
      </c>
      <c r="V19" s="32">
        <f t="shared" si="17"/>
        <v>0.45504400000000089</v>
      </c>
      <c r="W19" s="32">
        <f t="shared" si="18"/>
        <v>0.50896800000000297</v>
      </c>
      <c r="X19" s="37">
        <f>DEVSQ(T$3:T35)/(COUNT(T$3:T35)-A19-1)</f>
        <v>1.8791395297591638E-2</v>
      </c>
      <c r="Y19" s="37">
        <f t="shared" si="19"/>
        <v>5.2002748777579386</v>
      </c>
    </row>
    <row r="20" spans="1:25" x14ac:dyDescent="0.25">
      <c r="A20" s="6">
        <v>18</v>
      </c>
      <c r="B20" s="28">
        <v>42948</v>
      </c>
      <c r="C20" s="41">
        <v>32.137770000000003</v>
      </c>
      <c r="D20" s="32">
        <f>C21-C20</f>
        <v>6.1599999999373267E-4</v>
      </c>
      <c r="E20" s="32">
        <f t="shared" si="0"/>
        <v>0.12745799999999718</v>
      </c>
      <c r="F20" s="32">
        <f t="shared" si="1"/>
        <v>9.1805999999998278E-2</v>
      </c>
      <c r="G20" s="32">
        <f t="shared" si="2"/>
        <v>0.12091699999999861</v>
      </c>
      <c r="H20" s="32">
        <f t="shared" si="3"/>
        <v>6.128299999999598E-2</v>
      </c>
      <c r="I20" s="32">
        <f t="shared" si="4"/>
        <v>0.13968899999999707</v>
      </c>
      <c r="J20" s="32">
        <f t="shared" si="5"/>
        <v>0.18745499999999993</v>
      </c>
      <c r="K20" s="32">
        <f t="shared" si="6"/>
        <v>0.18859699999999435</v>
      </c>
      <c r="L20" s="32">
        <f t="shared" si="7"/>
        <v>0.18340899999999749</v>
      </c>
      <c r="M20" s="32">
        <f t="shared" si="8"/>
        <v>0.25770099999999729</v>
      </c>
      <c r="N20" s="32">
        <f t="shared" si="9"/>
        <v>0.35364199999999357</v>
      </c>
      <c r="O20" s="32">
        <f t="shared" si="10"/>
        <v>0.36492899999999651</v>
      </c>
      <c r="P20" s="32">
        <f t="shared" si="11"/>
        <v>0.39347099999999813</v>
      </c>
      <c r="Q20" s="32">
        <f t="shared" si="12"/>
        <v>0.45837899999999365</v>
      </c>
      <c r="R20" s="32">
        <f t="shared" si="13"/>
        <v>0.5327609999999936</v>
      </c>
      <c r="S20" s="32">
        <f t="shared" si="14"/>
        <v>0.599378999999999</v>
      </c>
      <c r="T20" s="32">
        <f t="shared" si="15"/>
        <v>0.52203299999999331</v>
      </c>
      <c r="U20" s="32">
        <f t="shared" si="16"/>
        <v>0.50328599999999568</v>
      </c>
      <c r="V20" s="32">
        <f t="shared" si="17"/>
        <v>0.55720999999999776</v>
      </c>
      <c r="W20" s="32">
        <f t="shared" si="18"/>
        <v>0.55684600000000017</v>
      </c>
      <c r="X20" s="37">
        <f>DEVSQ(U$3:U34)/(COUNT(U$3:U34)-A20-1)</f>
        <v>2.480947242522806E-2</v>
      </c>
      <c r="Y20" s="37">
        <f t="shared" si="19"/>
        <v>6.8656996534939001</v>
      </c>
    </row>
    <row r="21" spans="1:25" x14ac:dyDescent="0.25">
      <c r="A21" s="6">
        <v>19</v>
      </c>
      <c r="B21" s="28">
        <v>42979</v>
      </c>
      <c r="C21" s="41">
        <v>32.138385999999997</v>
      </c>
      <c r="D21" s="32">
        <f>C22-C21</f>
        <v>0.12684200000000345</v>
      </c>
      <c r="E21" s="32">
        <f t="shared" si="0"/>
        <v>9.1190000000004545E-2</v>
      </c>
      <c r="F21" s="32">
        <f t="shared" si="1"/>
        <v>0.12030100000000488</v>
      </c>
      <c r="G21" s="32">
        <f t="shared" si="2"/>
        <v>6.0667000000002247E-2</v>
      </c>
      <c r="H21" s="32">
        <f t="shared" si="3"/>
        <v>0.13907300000000333</v>
      </c>
      <c r="I21" s="32">
        <f t="shared" si="4"/>
        <v>0.18683900000000619</v>
      </c>
      <c r="J21" s="32">
        <f t="shared" si="5"/>
        <v>0.18798100000000062</v>
      </c>
      <c r="K21" s="32">
        <f t="shared" si="6"/>
        <v>0.18279300000000376</v>
      </c>
      <c r="L21" s="32">
        <f t="shared" si="7"/>
        <v>0.25708500000000356</v>
      </c>
      <c r="M21" s="32">
        <f t="shared" si="8"/>
        <v>0.35302599999999984</v>
      </c>
      <c r="N21" s="32">
        <f t="shared" si="9"/>
        <v>0.36431300000000277</v>
      </c>
      <c r="O21" s="32">
        <f t="shared" si="10"/>
        <v>0.3928550000000044</v>
      </c>
      <c r="P21" s="32">
        <f t="shared" si="11"/>
        <v>0.45776299999999992</v>
      </c>
      <c r="Q21" s="32">
        <f t="shared" si="12"/>
        <v>0.53214499999999987</v>
      </c>
      <c r="R21" s="32">
        <f t="shared" si="13"/>
        <v>0.59876300000000526</v>
      </c>
      <c r="S21" s="32">
        <f t="shared" si="14"/>
        <v>0.52141699999999958</v>
      </c>
      <c r="T21" s="32">
        <f t="shared" si="15"/>
        <v>0.50267000000000195</v>
      </c>
      <c r="U21" s="32">
        <f t="shared" si="16"/>
        <v>0.55659400000000403</v>
      </c>
      <c r="V21" s="32">
        <f t="shared" si="17"/>
        <v>0.55623000000000644</v>
      </c>
      <c r="W21" s="32">
        <f t="shared" si="18"/>
        <v>0.61328800000000427</v>
      </c>
      <c r="X21" s="37">
        <f>DEVSQ(V$3:V33)/(COUNT(V$3:V33)-A21-1)</f>
        <v>3.1279540759999849E-2</v>
      </c>
      <c r="Y21" s="37">
        <f t="shared" si="19"/>
        <v>8.6562071323612653</v>
      </c>
    </row>
    <row r="22" spans="1:25" x14ac:dyDescent="0.25">
      <c r="A22" s="6">
        <v>20</v>
      </c>
      <c r="B22" s="28">
        <v>43009</v>
      </c>
      <c r="C22" s="41">
        <v>32.265228</v>
      </c>
      <c r="D22" s="32">
        <f>C23-C22</f>
        <v>-3.5651999999998907E-2</v>
      </c>
      <c r="E22" s="32">
        <f t="shared" si="0"/>
        <v>-6.5409999999985757E-3</v>
      </c>
      <c r="F22" s="32">
        <f t="shared" si="1"/>
        <v>-6.6175000000001205E-2</v>
      </c>
      <c r="G22" s="32">
        <f t="shared" si="2"/>
        <v>1.2230999999999881E-2</v>
      </c>
      <c r="H22" s="32">
        <f t="shared" si="3"/>
        <v>5.9997000000002743E-2</v>
      </c>
      <c r="I22" s="32">
        <f t="shared" si="4"/>
        <v>6.1138999999997168E-2</v>
      </c>
      <c r="J22" s="32">
        <f t="shared" si="5"/>
        <v>5.5951000000000306E-2</v>
      </c>
      <c r="K22" s="32">
        <f t="shared" si="6"/>
        <v>0.13024300000000011</v>
      </c>
      <c r="L22" s="32">
        <f t="shared" si="7"/>
        <v>0.22618399999999639</v>
      </c>
      <c r="M22" s="32">
        <f t="shared" si="8"/>
        <v>0.23747099999999932</v>
      </c>
      <c r="N22" s="32">
        <f t="shared" si="9"/>
        <v>0.26601300000000094</v>
      </c>
      <c r="O22" s="32">
        <f t="shared" si="10"/>
        <v>0.33092099999999647</v>
      </c>
      <c r="P22" s="32">
        <f t="shared" si="11"/>
        <v>0.40530299999999642</v>
      </c>
      <c r="Q22" s="32">
        <f t="shared" si="12"/>
        <v>0.47192100000000181</v>
      </c>
      <c r="R22" s="32">
        <f t="shared" si="13"/>
        <v>0.39457499999999612</v>
      </c>
      <c r="S22" s="32">
        <f t="shared" si="14"/>
        <v>0.3758279999999985</v>
      </c>
      <c r="T22" s="32">
        <f t="shared" si="15"/>
        <v>0.42975200000000058</v>
      </c>
      <c r="U22" s="32">
        <f t="shared" si="16"/>
        <v>0.42938800000000299</v>
      </c>
      <c r="V22" s="32">
        <f t="shared" si="17"/>
        <v>0.48644600000000082</v>
      </c>
      <c r="W22" s="32">
        <f t="shared" si="18"/>
        <v>0.49995499999999993</v>
      </c>
      <c r="X22" s="37">
        <f>DEVSQ(W$3:W32)/(COUNT(W$3:W32)-A22-1)</f>
        <v>3.7879616074684923E-2</v>
      </c>
      <c r="Y22" s="37">
        <f t="shared" si="19"/>
        <v>10.482692356407718</v>
      </c>
    </row>
    <row r="23" spans="1:25" x14ac:dyDescent="0.25">
      <c r="A23" s="6">
        <v>21</v>
      </c>
      <c r="B23" s="28">
        <v>43040</v>
      </c>
      <c r="C23" s="41">
        <v>32.229576000000002</v>
      </c>
      <c r="D23" s="32">
        <f>C24-C23</f>
        <v>2.9111000000000331E-2</v>
      </c>
      <c r="E23" s="32">
        <f t="shared" si="0"/>
        <v>-3.0523000000002298E-2</v>
      </c>
      <c r="F23" s="32">
        <f t="shared" si="1"/>
        <v>4.7882999999998788E-2</v>
      </c>
      <c r="G23" s="32">
        <f t="shared" si="2"/>
        <v>9.5649000000001649E-2</v>
      </c>
      <c r="H23" s="32">
        <f t="shared" si="3"/>
        <v>9.6790999999996075E-2</v>
      </c>
      <c r="I23" s="32">
        <f t="shared" si="4"/>
        <v>9.1602999999999213E-2</v>
      </c>
      <c r="J23" s="32">
        <f t="shared" si="5"/>
        <v>0.16589499999999902</v>
      </c>
      <c r="K23" s="32">
        <f t="shared" si="6"/>
        <v>0.26183599999999529</v>
      </c>
      <c r="L23" s="32">
        <f t="shared" si="7"/>
        <v>0.27312299999999823</v>
      </c>
      <c r="M23" s="32">
        <f t="shared" si="8"/>
        <v>0.30166499999999985</v>
      </c>
      <c r="N23" s="32">
        <f t="shared" si="9"/>
        <v>0.36657299999999537</v>
      </c>
      <c r="O23" s="32">
        <f t="shared" si="10"/>
        <v>0.44095499999999532</v>
      </c>
      <c r="P23" s="32">
        <f t="shared" si="11"/>
        <v>0.50757300000000072</v>
      </c>
      <c r="Q23" s="32">
        <f t="shared" si="12"/>
        <v>0.43022699999999503</v>
      </c>
      <c r="R23" s="32">
        <f t="shared" si="13"/>
        <v>0.4114799999999974</v>
      </c>
      <c r="S23" s="32">
        <f t="shared" si="14"/>
        <v>0.46540399999999948</v>
      </c>
      <c r="T23" s="32">
        <f t="shared" si="15"/>
        <v>0.4650400000000019</v>
      </c>
      <c r="U23" s="32">
        <f t="shared" si="16"/>
        <v>0.52209799999999973</v>
      </c>
      <c r="V23" s="32">
        <f t="shared" si="17"/>
        <v>0.53560699999999883</v>
      </c>
      <c r="W23" s="32">
        <f t="shared" si="18"/>
        <v>0.53671399999999636</v>
      </c>
    </row>
    <row r="24" spans="1:25" x14ac:dyDescent="0.25">
      <c r="A24" s="6">
        <v>22</v>
      </c>
      <c r="B24" s="28">
        <v>43070</v>
      </c>
      <c r="C24" s="41">
        <v>32.258687000000002</v>
      </c>
      <c r="D24" s="32">
        <f>C25-C24</f>
        <v>-5.9634000000002629E-2</v>
      </c>
      <c r="E24" s="32">
        <f t="shared" si="0"/>
        <v>1.8771999999998457E-2</v>
      </c>
      <c r="F24" s="32">
        <f t="shared" si="1"/>
        <v>6.6538000000001318E-2</v>
      </c>
      <c r="G24" s="32">
        <f t="shared" si="2"/>
        <v>6.7679999999995744E-2</v>
      </c>
      <c r="H24" s="32">
        <f t="shared" si="3"/>
        <v>6.2491999999998882E-2</v>
      </c>
      <c r="I24" s="32">
        <f t="shared" si="4"/>
        <v>0.13678399999999868</v>
      </c>
      <c r="J24" s="32">
        <f t="shared" si="5"/>
        <v>0.23272499999999496</v>
      </c>
      <c r="K24" s="32">
        <f t="shared" si="6"/>
        <v>0.2440119999999979</v>
      </c>
      <c r="L24" s="32">
        <f t="shared" si="7"/>
        <v>0.27255399999999952</v>
      </c>
      <c r="M24" s="32">
        <f t="shared" si="8"/>
        <v>0.33746199999999504</v>
      </c>
      <c r="N24" s="32">
        <f t="shared" si="9"/>
        <v>0.41184399999999499</v>
      </c>
      <c r="O24" s="32">
        <f t="shared" si="10"/>
        <v>0.47846200000000039</v>
      </c>
      <c r="P24" s="32">
        <f t="shared" si="11"/>
        <v>0.4011159999999947</v>
      </c>
      <c r="Q24" s="32">
        <f t="shared" si="12"/>
        <v>0.38236899999999707</v>
      </c>
      <c r="R24" s="32">
        <f t="shared" si="13"/>
        <v>0.43629299999999915</v>
      </c>
      <c r="S24" s="32">
        <f t="shared" si="14"/>
        <v>0.43592900000000157</v>
      </c>
      <c r="T24" s="32">
        <f t="shared" si="15"/>
        <v>0.4929869999999994</v>
      </c>
      <c r="U24" s="32">
        <f t="shared" si="16"/>
        <v>0.5064959999999985</v>
      </c>
      <c r="V24" s="32">
        <f t="shared" si="17"/>
        <v>0.50760299999999603</v>
      </c>
      <c r="W24" s="32">
        <f t="shared" si="18"/>
        <v>0.5437689999999975</v>
      </c>
    </row>
    <row r="25" spans="1:25" x14ac:dyDescent="0.25">
      <c r="A25" s="6">
        <v>23</v>
      </c>
      <c r="B25" s="28">
        <v>43101</v>
      </c>
      <c r="C25" s="41">
        <v>32.199052999999999</v>
      </c>
      <c r="D25" s="32">
        <f>C26-C25</f>
        <v>7.8406000000001086E-2</v>
      </c>
      <c r="E25" s="32">
        <f t="shared" si="0"/>
        <v>0.12617200000000395</v>
      </c>
      <c r="F25" s="32">
        <f t="shared" si="1"/>
        <v>0.12731399999999837</v>
      </c>
      <c r="G25" s="32">
        <f t="shared" si="2"/>
        <v>0.12212600000000151</v>
      </c>
      <c r="H25" s="32">
        <f t="shared" si="3"/>
        <v>0.19641800000000131</v>
      </c>
      <c r="I25" s="32">
        <f t="shared" si="4"/>
        <v>0.29235899999999759</v>
      </c>
      <c r="J25" s="32">
        <f t="shared" si="5"/>
        <v>0.30364600000000053</v>
      </c>
      <c r="K25" s="32">
        <f t="shared" si="6"/>
        <v>0.33218800000000215</v>
      </c>
      <c r="L25" s="32">
        <f t="shared" si="7"/>
        <v>0.39709599999999767</v>
      </c>
      <c r="M25" s="32">
        <f t="shared" si="8"/>
        <v>0.47147799999999762</v>
      </c>
      <c r="N25" s="32">
        <f t="shared" si="9"/>
        <v>0.53809600000000302</v>
      </c>
      <c r="O25" s="32">
        <f t="shared" si="10"/>
        <v>0.46074999999999733</v>
      </c>
      <c r="P25" s="32">
        <f t="shared" si="11"/>
        <v>0.4420029999999997</v>
      </c>
      <c r="Q25" s="32">
        <f t="shared" si="12"/>
        <v>0.49592700000000178</v>
      </c>
      <c r="R25" s="32">
        <f t="shared" si="13"/>
        <v>0.49556300000000419</v>
      </c>
      <c r="S25" s="32">
        <f t="shared" si="14"/>
        <v>0.55262100000000203</v>
      </c>
      <c r="T25" s="32">
        <f t="shared" si="15"/>
        <v>0.56613000000000113</v>
      </c>
      <c r="U25" s="32">
        <f t="shared" si="16"/>
        <v>0.56723699999999866</v>
      </c>
      <c r="V25" s="32">
        <f t="shared" si="17"/>
        <v>0.60340300000000013</v>
      </c>
      <c r="W25" s="32">
        <f t="shared" si="18"/>
        <v>0.61619699999999966</v>
      </c>
    </row>
    <row r="26" spans="1:25" x14ac:dyDescent="0.25">
      <c r="A26" s="6">
        <v>24</v>
      </c>
      <c r="B26" s="28">
        <v>43132</v>
      </c>
      <c r="C26" s="41">
        <v>32.277459</v>
      </c>
      <c r="D26" s="32">
        <f>C27-C26</f>
        <v>4.7766000000002862E-2</v>
      </c>
      <c r="E26" s="32">
        <f t="shared" si="0"/>
        <v>4.8907999999997287E-2</v>
      </c>
      <c r="F26" s="32">
        <f t="shared" si="1"/>
        <v>4.3720000000000425E-2</v>
      </c>
      <c r="G26" s="32">
        <f t="shared" si="2"/>
        <v>0.11801200000000023</v>
      </c>
      <c r="H26" s="32">
        <f t="shared" si="3"/>
        <v>0.21395299999999651</v>
      </c>
      <c r="I26" s="32">
        <f t="shared" si="4"/>
        <v>0.22523999999999944</v>
      </c>
      <c r="J26" s="32">
        <f t="shared" si="5"/>
        <v>0.25378200000000106</v>
      </c>
      <c r="K26" s="32">
        <f t="shared" si="6"/>
        <v>0.31868999999999659</v>
      </c>
      <c r="L26" s="32">
        <f t="shared" si="7"/>
        <v>0.39307199999999654</v>
      </c>
      <c r="M26" s="32">
        <f t="shared" si="8"/>
        <v>0.45969000000000193</v>
      </c>
      <c r="N26" s="32">
        <f t="shared" si="9"/>
        <v>0.38234399999999624</v>
      </c>
      <c r="O26" s="32">
        <f t="shared" si="10"/>
        <v>0.36359699999999862</v>
      </c>
      <c r="P26" s="32">
        <f t="shared" si="11"/>
        <v>0.4175210000000007</v>
      </c>
      <c r="Q26" s="32">
        <f t="shared" si="12"/>
        <v>0.41715700000000311</v>
      </c>
      <c r="R26" s="32">
        <f t="shared" si="13"/>
        <v>0.47421500000000094</v>
      </c>
      <c r="S26" s="32">
        <f t="shared" si="14"/>
        <v>0.48772400000000005</v>
      </c>
      <c r="T26" s="32">
        <f t="shared" si="15"/>
        <v>0.48883099999999757</v>
      </c>
      <c r="U26" s="32">
        <f t="shared" si="16"/>
        <v>0.52499699999999905</v>
      </c>
      <c r="V26" s="32">
        <f t="shared" si="17"/>
        <v>0.53779099999999858</v>
      </c>
      <c r="W26" s="32">
        <f t="shared" si="18"/>
        <v>0.66009299999999627</v>
      </c>
    </row>
    <row r="27" spans="1:25" x14ac:dyDescent="0.25">
      <c r="A27" s="6">
        <v>25</v>
      </c>
      <c r="B27" s="28">
        <v>43160</v>
      </c>
      <c r="C27" s="41">
        <v>32.325225000000003</v>
      </c>
      <c r="D27" s="32">
        <f>C28-C27</f>
        <v>1.1419999999944253E-3</v>
      </c>
      <c r="E27" s="32">
        <f t="shared" si="0"/>
        <v>-4.0460000000024365E-3</v>
      </c>
      <c r="F27" s="32">
        <f t="shared" si="1"/>
        <v>7.0245999999997366E-2</v>
      </c>
      <c r="G27" s="32">
        <f t="shared" si="2"/>
        <v>0.16618699999999365</v>
      </c>
      <c r="H27" s="32">
        <f t="shared" si="3"/>
        <v>0.17747399999999658</v>
      </c>
      <c r="I27" s="32">
        <f t="shared" si="4"/>
        <v>0.2060159999999982</v>
      </c>
      <c r="J27" s="32">
        <f t="shared" si="5"/>
        <v>0.27092399999999373</v>
      </c>
      <c r="K27" s="32">
        <f t="shared" si="6"/>
        <v>0.34530599999999367</v>
      </c>
      <c r="L27" s="32">
        <f t="shared" si="7"/>
        <v>0.41192399999999907</v>
      </c>
      <c r="M27" s="32">
        <f t="shared" si="8"/>
        <v>0.33457799999999338</v>
      </c>
      <c r="N27" s="32">
        <f t="shared" si="9"/>
        <v>0.31583099999999575</v>
      </c>
      <c r="O27" s="32">
        <f t="shared" si="10"/>
        <v>0.36975499999999784</v>
      </c>
      <c r="P27" s="32">
        <f t="shared" si="11"/>
        <v>0.36939100000000025</v>
      </c>
      <c r="Q27" s="32">
        <f t="shared" si="12"/>
        <v>0.42644899999999808</v>
      </c>
      <c r="R27" s="32">
        <f t="shared" si="13"/>
        <v>0.43995799999999718</v>
      </c>
      <c r="S27" s="32">
        <f t="shared" si="14"/>
        <v>0.44106499999999471</v>
      </c>
      <c r="T27" s="32">
        <f t="shared" si="15"/>
        <v>0.47723099999999619</v>
      </c>
      <c r="U27" s="32">
        <f t="shared" si="16"/>
        <v>0.49002499999999571</v>
      </c>
      <c r="V27" s="32">
        <f t="shared" si="17"/>
        <v>0.6123269999999934</v>
      </c>
      <c r="W27" s="32">
        <f t="shared" si="18"/>
        <v>0.65792999999999324</v>
      </c>
    </row>
    <row r="28" spans="1:25" x14ac:dyDescent="0.25">
      <c r="A28" s="6">
        <v>26</v>
      </c>
      <c r="B28" s="28">
        <v>43191</v>
      </c>
      <c r="C28" s="41">
        <v>32.326366999999998</v>
      </c>
      <c r="D28" s="32">
        <f>C29-C28</f>
        <v>-5.1879999999968618E-3</v>
      </c>
      <c r="E28" s="32">
        <f t="shared" si="0"/>
        <v>6.9104000000002941E-2</v>
      </c>
      <c r="F28" s="32">
        <f t="shared" si="1"/>
        <v>0.16504499999999922</v>
      </c>
      <c r="G28" s="32">
        <f t="shared" si="2"/>
        <v>0.17633200000000215</v>
      </c>
      <c r="H28" s="32">
        <f t="shared" si="3"/>
        <v>0.20487400000000378</v>
      </c>
      <c r="I28" s="32">
        <f t="shared" si="4"/>
        <v>0.2697819999999993</v>
      </c>
      <c r="J28" s="32">
        <f t="shared" si="5"/>
        <v>0.34416399999999925</v>
      </c>
      <c r="K28" s="32">
        <f t="shared" si="6"/>
        <v>0.41078200000000464</v>
      </c>
      <c r="L28" s="32">
        <f t="shared" si="7"/>
        <v>0.33343599999999896</v>
      </c>
      <c r="M28" s="32">
        <f t="shared" si="8"/>
        <v>0.31468900000000133</v>
      </c>
      <c r="N28" s="32">
        <f t="shared" si="9"/>
        <v>0.36861300000000341</v>
      </c>
      <c r="O28" s="32">
        <f t="shared" si="10"/>
        <v>0.36824900000000582</v>
      </c>
      <c r="P28" s="32">
        <f t="shared" si="11"/>
        <v>0.42530700000000365</v>
      </c>
      <c r="Q28" s="32">
        <f t="shared" si="12"/>
        <v>0.43881600000000276</v>
      </c>
      <c r="R28" s="32">
        <f t="shared" si="13"/>
        <v>0.43992300000000029</v>
      </c>
      <c r="S28" s="32">
        <f t="shared" si="14"/>
        <v>0.47608900000000176</v>
      </c>
      <c r="T28" s="32">
        <f t="shared" si="15"/>
        <v>0.48888300000000129</v>
      </c>
      <c r="U28" s="32">
        <f t="shared" si="16"/>
        <v>0.61118499999999898</v>
      </c>
      <c r="V28" s="32">
        <f t="shared" si="17"/>
        <v>0.65678799999999882</v>
      </c>
      <c r="W28" s="32">
        <f t="shared" si="18"/>
        <v>0.70558100000000223</v>
      </c>
    </row>
    <row r="29" spans="1:25" x14ac:dyDescent="0.25">
      <c r="A29" s="6">
        <v>27</v>
      </c>
      <c r="B29" s="28">
        <v>43221</v>
      </c>
      <c r="C29" s="41">
        <v>32.321179000000001</v>
      </c>
      <c r="D29" s="32">
        <f>C30-C29</f>
        <v>7.4291999999999803E-2</v>
      </c>
      <c r="E29" s="32">
        <f t="shared" si="0"/>
        <v>0.17023299999999608</v>
      </c>
      <c r="F29" s="32">
        <f t="shared" si="1"/>
        <v>0.18151999999999902</v>
      </c>
      <c r="G29" s="32">
        <f t="shared" si="2"/>
        <v>0.21006200000000064</v>
      </c>
      <c r="H29" s="32">
        <f t="shared" si="3"/>
        <v>0.27496999999999616</v>
      </c>
      <c r="I29" s="32">
        <f t="shared" si="4"/>
        <v>0.34935199999999611</v>
      </c>
      <c r="J29" s="32">
        <f t="shared" si="5"/>
        <v>0.41597000000000151</v>
      </c>
      <c r="K29" s="32">
        <f t="shared" si="6"/>
        <v>0.33862399999999582</v>
      </c>
      <c r="L29" s="32">
        <f t="shared" si="7"/>
        <v>0.31987699999999819</v>
      </c>
      <c r="M29" s="32">
        <f t="shared" si="8"/>
        <v>0.37380100000000027</v>
      </c>
      <c r="N29" s="32">
        <f t="shared" si="9"/>
        <v>0.37343700000000268</v>
      </c>
      <c r="O29" s="32">
        <f t="shared" si="10"/>
        <v>0.43049500000000052</v>
      </c>
      <c r="P29" s="32">
        <f t="shared" si="11"/>
        <v>0.44400399999999962</v>
      </c>
      <c r="Q29" s="32">
        <f t="shared" si="12"/>
        <v>0.44511099999999715</v>
      </c>
      <c r="R29" s="32">
        <f t="shared" si="13"/>
        <v>0.48127699999999862</v>
      </c>
      <c r="S29" s="32">
        <f t="shared" si="14"/>
        <v>0.49407099999999815</v>
      </c>
      <c r="T29" s="32">
        <f t="shared" si="15"/>
        <v>0.61637299999999584</v>
      </c>
      <c r="U29" s="32">
        <f t="shared" si="16"/>
        <v>0.66197599999999568</v>
      </c>
      <c r="V29" s="32">
        <f t="shared" si="17"/>
        <v>0.7107689999999991</v>
      </c>
      <c r="W29" s="32">
        <f t="shared" si="18"/>
        <v>0.71329000000000065</v>
      </c>
    </row>
    <row r="30" spans="1:25" x14ac:dyDescent="0.25">
      <c r="A30" s="6">
        <v>28</v>
      </c>
      <c r="B30" s="28">
        <v>43252</v>
      </c>
      <c r="C30" s="41">
        <v>32.395471000000001</v>
      </c>
      <c r="D30" s="32">
        <f>C31-C30</f>
        <v>9.5940999999996279E-2</v>
      </c>
      <c r="E30" s="32">
        <f t="shared" si="0"/>
        <v>0.10722799999999921</v>
      </c>
      <c r="F30" s="32">
        <f t="shared" si="1"/>
        <v>0.13577000000000083</v>
      </c>
      <c r="G30" s="32">
        <f t="shared" si="2"/>
        <v>0.20067799999999636</v>
      </c>
      <c r="H30" s="32">
        <f t="shared" si="3"/>
        <v>0.27505999999999631</v>
      </c>
      <c r="I30" s="32">
        <f t="shared" si="4"/>
        <v>0.3416780000000017</v>
      </c>
      <c r="J30" s="32">
        <f t="shared" si="5"/>
        <v>0.26433199999999601</v>
      </c>
      <c r="K30" s="32">
        <f t="shared" si="6"/>
        <v>0.24558499999999839</v>
      </c>
      <c r="L30" s="32">
        <f t="shared" si="7"/>
        <v>0.29950900000000047</v>
      </c>
      <c r="M30" s="32">
        <f t="shared" si="8"/>
        <v>0.29914500000000288</v>
      </c>
      <c r="N30" s="32">
        <f t="shared" si="9"/>
        <v>0.35620300000000071</v>
      </c>
      <c r="O30" s="32">
        <f t="shared" si="10"/>
        <v>0.36971199999999982</v>
      </c>
      <c r="P30" s="32">
        <f t="shared" si="11"/>
        <v>0.37081899999999735</v>
      </c>
      <c r="Q30" s="32">
        <f t="shared" si="12"/>
        <v>0.40698499999999882</v>
      </c>
      <c r="R30" s="32">
        <f t="shared" si="13"/>
        <v>0.41977899999999835</v>
      </c>
      <c r="S30" s="32">
        <f t="shared" si="14"/>
        <v>0.54208099999999604</v>
      </c>
      <c r="T30" s="32">
        <f t="shared" si="15"/>
        <v>0.58768399999999588</v>
      </c>
      <c r="U30" s="32">
        <f t="shared" si="16"/>
        <v>0.63647699999999929</v>
      </c>
      <c r="V30" s="32">
        <f t="shared" si="17"/>
        <v>0.63899800000000084</v>
      </c>
      <c r="W30" s="32">
        <f t="shared" si="18"/>
        <v>0.71711499999999972</v>
      </c>
    </row>
    <row r="31" spans="1:25" x14ac:dyDescent="0.25">
      <c r="A31" s="6">
        <v>29</v>
      </c>
      <c r="B31" s="28">
        <v>43282</v>
      </c>
      <c r="C31" s="41">
        <v>32.491411999999997</v>
      </c>
      <c r="D31" s="32">
        <f>C32-C31</f>
        <v>1.1287000000002934E-2</v>
      </c>
      <c r="E31" s="32">
        <f t="shared" si="0"/>
        <v>3.9829000000004555E-2</v>
      </c>
      <c r="F31" s="32">
        <f t="shared" si="1"/>
        <v>0.10473700000000008</v>
      </c>
      <c r="G31" s="32">
        <f t="shared" si="2"/>
        <v>0.17911900000000003</v>
      </c>
      <c r="H31" s="32">
        <f t="shared" si="3"/>
        <v>0.24573700000000542</v>
      </c>
      <c r="I31" s="32">
        <f t="shared" si="4"/>
        <v>0.16839099999999974</v>
      </c>
      <c r="J31" s="32">
        <f t="shared" si="5"/>
        <v>0.14964400000000211</v>
      </c>
      <c r="K31" s="32">
        <f t="shared" si="6"/>
        <v>0.20356800000000419</v>
      </c>
      <c r="L31" s="32">
        <f t="shared" si="7"/>
        <v>0.2032040000000066</v>
      </c>
      <c r="M31" s="32">
        <f t="shared" si="8"/>
        <v>0.26026200000000443</v>
      </c>
      <c r="N31" s="32">
        <f t="shared" si="9"/>
        <v>0.27377100000000354</v>
      </c>
      <c r="O31" s="32">
        <f t="shared" si="10"/>
        <v>0.27487800000000107</v>
      </c>
      <c r="P31" s="32">
        <f t="shared" si="11"/>
        <v>0.31104400000000254</v>
      </c>
      <c r="Q31" s="32">
        <f t="shared" si="12"/>
        <v>0.32383800000000207</v>
      </c>
      <c r="R31" s="32">
        <f t="shared" si="13"/>
        <v>0.44613999999999976</v>
      </c>
      <c r="S31" s="32">
        <f t="shared" si="14"/>
        <v>0.4917429999999996</v>
      </c>
      <c r="T31" s="32">
        <f t="shared" si="15"/>
        <v>0.54053600000000301</v>
      </c>
      <c r="U31" s="32">
        <f t="shared" si="16"/>
        <v>0.54305700000000456</v>
      </c>
      <c r="V31" s="32">
        <f t="shared" si="17"/>
        <v>0.62117400000000345</v>
      </c>
      <c r="W31" s="32">
        <f t="shared" si="18"/>
        <v>0.47509900000000016</v>
      </c>
    </row>
    <row r="32" spans="1:25" x14ac:dyDescent="0.25">
      <c r="A32" s="6">
        <v>30</v>
      </c>
      <c r="B32" s="28">
        <v>43313</v>
      </c>
      <c r="C32" s="41">
        <v>32.502699</v>
      </c>
      <c r="D32" s="32">
        <f>C33-C32</f>
        <v>2.8542000000001622E-2</v>
      </c>
      <c r="E32" s="32">
        <f t="shared" si="0"/>
        <v>9.3449999999997146E-2</v>
      </c>
      <c r="F32" s="32">
        <f t="shared" si="1"/>
        <v>0.16783199999999709</v>
      </c>
      <c r="G32" s="32">
        <f t="shared" si="2"/>
        <v>0.23445000000000249</v>
      </c>
      <c r="H32" s="32">
        <f t="shared" si="3"/>
        <v>0.1571039999999968</v>
      </c>
      <c r="I32" s="32">
        <f t="shared" si="4"/>
        <v>0.13835699999999918</v>
      </c>
      <c r="J32" s="32">
        <f t="shared" si="5"/>
        <v>0.19228100000000126</v>
      </c>
      <c r="K32" s="32">
        <f t="shared" si="6"/>
        <v>0.19191700000000367</v>
      </c>
      <c r="L32" s="32">
        <f t="shared" si="7"/>
        <v>0.2489750000000015</v>
      </c>
      <c r="M32" s="32">
        <f t="shared" si="8"/>
        <v>0.26248400000000061</v>
      </c>
      <c r="N32" s="32">
        <f t="shared" si="9"/>
        <v>0.26359099999999813</v>
      </c>
      <c r="O32" s="32">
        <f t="shared" si="10"/>
        <v>0.29975699999999961</v>
      </c>
      <c r="P32" s="32">
        <f t="shared" si="11"/>
        <v>0.31255099999999914</v>
      </c>
      <c r="Q32" s="32">
        <f t="shared" si="12"/>
        <v>0.43485299999999683</v>
      </c>
      <c r="R32" s="32">
        <f t="shared" si="13"/>
        <v>0.48045599999999666</v>
      </c>
      <c r="S32" s="32">
        <f t="shared" si="14"/>
        <v>0.52924900000000008</v>
      </c>
      <c r="T32" s="32">
        <f t="shared" si="15"/>
        <v>0.53177000000000163</v>
      </c>
      <c r="U32" s="32">
        <f t="shared" si="16"/>
        <v>0.60988700000000051</v>
      </c>
      <c r="V32" s="32">
        <f t="shared" si="17"/>
        <v>0.46381199999999723</v>
      </c>
      <c r="W32" s="32">
        <f t="shared" si="18"/>
        <v>0.39459599999999995</v>
      </c>
    </row>
    <row r="33" spans="1:23" x14ac:dyDescent="0.25">
      <c r="A33" s="6">
        <v>31</v>
      </c>
      <c r="B33" s="28">
        <v>43344</v>
      </c>
      <c r="C33" s="41">
        <v>32.531241000000001</v>
      </c>
      <c r="D33" s="32">
        <f>C34-C33</f>
        <v>6.4907999999995525E-2</v>
      </c>
      <c r="E33" s="32">
        <f t="shared" si="0"/>
        <v>0.13928999999999547</v>
      </c>
      <c r="F33" s="32">
        <f t="shared" si="1"/>
        <v>0.20590800000000087</v>
      </c>
      <c r="G33" s="32">
        <f t="shared" si="2"/>
        <v>0.12856199999999518</v>
      </c>
      <c r="H33" s="32">
        <f t="shared" si="3"/>
        <v>0.10981499999999755</v>
      </c>
      <c r="I33" s="32">
        <f t="shared" si="4"/>
        <v>0.16373899999999963</v>
      </c>
      <c r="J33" s="32">
        <f t="shared" si="5"/>
        <v>0.16337500000000205</v>
      </c>
      <c r="K33" s="32">
        <f t="shared" si="6"/>
        <v>0.22043299999999988</v>
      </c>
      <c r="L33" s="32">
        <f t="shared" si="7"/>
        <v>0.23394199999999898</v>
      </c>
      <c r="M33" s="32">
        <f t="shared" si="8"/>
        <v>0.23504899999999651</v>
      </c>
      <c r="N33" s="32">
        <f t="shared" si="9"/>
        <v>0.27121499999999799</v>
      </c>
      <c r="O33" s="32">
        <f t="shared" si="10"/>
        <v>0.28400899999999751</v>
      </c>
      <c r="P33" s="32">
        <f t="shared" si="11"/>
        <v>0.4063109999999952</v>
      </c>
      <c r="Q33" s="32">
        <f t="shared" si="12"/>
        <v>0.45191399999999504</v>
      </c>
      <c r="R33" s="32">
        <f t="shared" si="13"/>
        <v>0.50070699999999846</v>
      </c>
      <c r="S33" s="32">
        <f t="shared" si="14"/>
        <v>0.50322800000000001</v>
      </c>
      <c r="T33" s="32">
        <f t="shared" si="15"/>
        <v>0.58134499999999889</v>
      </c>
      <c r="U33" s="32">
        <f t="shared" si="16"/>
        <v>0.4352699999999956</v>
      </c>
      <c r="V33" s="32">
        <f t="shared" si="17"/>
        <v>0.36605399999999833</v>
      </c>
      <c r="W33" s="32"/>
    </row>
    <row r="34" spans="1:23" x14ac:dyDescent="0.25">
      <c r="A34" s="6">
        <v>32</v>
      </c>
      <c r="B34" s="28">
        <v>43374</v>
      </c>
      <c r="C34" s="41">
        <v>32.596148999999997</v>
      </c>
      <c r="D34" s="32">
        <f>C35-C34</f>
        <v>7.4381999999999948E-2</v>
      </c>
      <c r="E34" s="32">
        <f t="shared" si="0"/>
        <v>0.14100000000000534</v>
      </c>
      <c r="F34" s="32">
        <f t="shared" si="1"/>
        <v>6.3653999999999655E-2</v>
      </c>
      <c r="G34" s="32">
        <f t="shared" si="2"/>
        <v>4.4907000000002029E-2</v>
      </c>
      <c r="H34" s="32">
        <f t="shared" si="3"/>
        <v>9.883100000000411E-2</v>
      </c>
      <c r="I34" s="32">
        <f t="shared" si="4"/>
        <v>9.8467000000006522E-2</v>
      </c>
      <c r="J34" s="32">
        <f t="shared" si="5"/>
        <v>0.15552500000000435</v>
      </c>
      <c r="K34" s="32">
        <f t="shared" si="6"/>
        <v>0.16903400000000346</v>
      </c>
      <c r="L34" s="32">
        <f t="shared" si="7"/>
        <v>0.17014100000000099</v>
      </c>
      <c r="M34" s="32">
        <f t="shared" si="8"/>
        <v>0.20630700000000246</v>
      </c>
      <c r="N34" s="32">
        <f t="shared" si="9"/>
        <v>0.21910100000000199</v>
      </c>
      <c r="O34" s="32">
        <f t="shared" si="10"/>
        <v>0.34140299999999968</v>
      </c>
      <c r="P34" s="32">
        <f t="shared" si="11"/>
        <v>0.38700599999999952</v>
      </c>
      <c r="Q34" s="32">
        <f t="shared" si="12"/>
        <v>0.43579900000000293</v>
      </c>
      <c r="R34" s="32">
        <f t="shared" si="13"/>
        <v>0.43832000000000448</v>
      </c>
      <c r="S34" s="32">
        <f t="shared" si="14"/>
        <v>0.51643700000000337</v>
      </c>
      <c r="T34" s="32">
        <f t="shared" si="15"/>
        <v>0.37036200000000008</v>
      </c>
      <c r="U34" s="32">
        <f t="shared" si="16"/>
        <v>0.3011460000000028</v>
      </c>
      <c r="V34" s="32"/>
      <c r="W34" s="32"/>
    </row>
    <row r="35" spans="1:23" x14ac:dyDescent="0.25">
      <c r="A35" s="6">
        <v>33</v>
      </c>
      <c r="B35" s="28">
        <v>43405</v>
      </c>
      <c r="C35" s="41">
        <v>32.670530999999997</v>
      </c>
      <c r="D35" s="32">
        <f>C36-C35</f>
        <v>6.6618000000005395E-2</v>
      </c>
      <c r="E35" s="32">
        <f t="shared" si="0"/>
        <v>-1.0728000000000293E-2</v>
      </c>
      <c r="F35" s="32">
        <f t="shared" si="1"/>
        <v>-2.947499999999792E-2</v>
      </c>
      <c r="G35" s="32">
        <f t="shared" si="2"/>
        <v>2.4449000000004162E-2</v>
      </c>
      <c r="H35" s="32">
        <f t="shared" si="3"/>
        <v>2.4085000000006573E-2</v>
      </c>
      <c r="I35" s="32">
        <f t="shared" si="4"/>
        <v>8.1143000000004406E-2</v>
      </c>
      <c r="J35" s="32">
        <f t="shared" si="5"/>
        <v>9.4652000000003511E-2</v>
      </c>
      <c r="K35" s="32">
        <f t="shared" si="6"/>
        <v>9.5759000000001038E-2</v>
      </c>
      <c r="L35" s="32">
        <f t="shared" si="7"/>
        <v>0.13192500000000251</v>
      </c>
      <c r="M35" s="32">
        <f t="shared" si="8"/>
        <v>0.14471900000000204</v>
      </c>
      <c r="N35" s="32">
        <f t="shared" si="9"/>
        <v>0.26702099999999973</v>
      </c>
      <c r="O35" s="32">
        <f t="shared" si="10"/>
        <v>0.31262399999999957</v>
      </c>
      <c r="P35" s="32">
        <f t="shared" si="11"/>
        <v>0.36141700000000299</v>
      </c>
      <c r="Q35" s="32">
        <f t="shared" si="12"/>
        <v>0.36393800000000454</v>
      </c>
      <c r="R35" s="32">
        <f t="shared" si="13"/>
        <v>0.44205500000000342</v>
      </c>
      <c r="S35" s="32">
        <f t="shared" si="14"/>
        <v>0.29598000000000013</v>
      </c>
      <c r="T35" s="32">
        <f t="shared" si="15"/>
        <v>0.22676400000000285</v>
      </c>
    </row>
    <row r="36" spans="1:23" x14ac:dyDescent="0.25">
      <c r="A36" s="6">
        <v>34</v>
      </c>
      <c r="B36" s="28">
        <v>43435</v>
      </c>
      <c r="C36" s="41">
        <v>32.737149000000002</v>
      </c>
      <c r="D36" s="32">
        <f>C37-C36</f>
        <v>-7.7346000000005688E-2</v>
      </c>
      <c r="E36" s="32">
        <f t="shared" si="0"/>
        <v>-9.6093000000003315E-2</v>
      </c>
      <c r="F36" s="32">
        <f t="shared" si="1"/>
        <v>-4.2169000000001233E-2</v>
      </c>
      <c r="G36" s="32">
        <f t="shared" si="2"/>
        <v>-4.2532999999998822E-2</v>
      </c>
      <c r="H36" s="32">
        <f t="shared" si="3"/>
        <v>1.4524999999999011E-2</v>
      </c>
      <c r="I36" s="32">
        <f t="shared" si="4"/>
        <v>2.8033999999998116E-2</v>
      </c>
      <c r="J36" s="32">
        <f t="shared" si="5"/>
        <v>2.9140999999995643E-2</v>
      </c>
      <c r="K36" s="32">
        <f t="shared" si="6"/>
        <v>6.5306999999997117E-2</v>
      </c>
      <c r="L36" s="32">
        <f t="shared" si="7"/>
        <v>7.8100999999996645E-2</v>
      </c>
      <c r="M36" s="32">
        <f t="shared" si="8"/>
        <v>0.20040299999999434</v>
      </c>
      <c r="N36" s="32">
        <f t="shared" si="9"/>
        <v>0.24600599999999417</v>
      </c>
      <c r="O36" s="32">
        <f t="shared" si="10"/>
        <v>0.29479899999999759</v>
      </c>
      <c r="P36" s="32">
        <f t="shared" si="11"/>
        <v>0.29731999999999914</v>
      </c>
      <c r="Q36" s="32">
        <f t="shared" si="12"/>
        <v>0.37543699999999802</v>
      </c>
      <c r="R36" s="32">
        <f t="shared" si="13"/>
        <v>0.22936199999999474</v>
      </c>
      <c r="S36" s="32">
        <f t="shared" si="14"/>
        <v>0.16014599999999746</v>
      </c>
      <c r="T36" s="32"/>
    </row>
    <row r="37" spans="1:23" x14ac:dyDescent="0.25">
      <c r="A37" s="6">
        <v>35</v>
      </c>
      <c r="B37" s="28">
        <v>43466</v>
      </c>
      <c r="C37" s="41">
        <v>32.659802999999997</v>
      </c>
      <c r="D37" s="32">
        <f>C38-C37</f>
        <v>-1.8746999999997627E-2</v>
      </c>
      <c r="E37" s="32">
        <f t="shared" si="0"/>
        <v>3.5177000000004455E-2</v>
      </c>
      <c r="F37" s="32">
        <f t="shared" si="1"/>
        <v>3.4813000000006866E-2</v>
      </c>
      <c r="G37" s="32">
        <f t="shared" si="2"/>
        <v>9.1871000000004699E-2</v>
      </c>
      <c r="H37" s="32">
        <f t="shared" si="3"/>
        <v>0.1053800000000038</v>
      </c>
      <c r="I37" s="32">
        <f t="shared" si="4"/>
        <v>0.10648700000000133</v>
      </c>
      <c r="J37" s="32">
        <f t="shared" si="5"/>
        <v>0.14265300000000281</v>
      </c>
      <c r="K37" s="32">
        <f t="shared" si="6"/>
        <v>0.15544700000000233</v>
      </c>
      <c r="L37" s="32">
        <f t="shared" si="7"/>
        <v>0.27774900000000002</v>
      </c>
      <c r="M37" s="32">
        <f t="shared" si="8"/>
        <v>0.32335199999999986</v>
      </c>
      <c r="N37" s="32">
        <f t="shared" si="9"/>
        <v>0.37214500000000328</v>
      </c>
      <c r="O37" s="32">
        <f t="shared" si="10"/>
        <v>0.37466600000000483</v>
      </c>
      <c r="P37" s="32">
        <f t="shared" si="11"/>
        <v>0.45278300000000371</v>
      </c>
      <c r="Q37" s="32">
        <f t="shared" si="12"/>
        <v>0.30670800000000042</v>
      </c>
      <c r="R37" s="32">
        <f t="shared" si="13"/>
        <v>0.23749200000000315</v>
      </c>
      <c r="S37" s="32"/>
      <c r="T37" s="32"/>
    </row>
    <row r="38" spans="1:23" x14ac:dyDescent="0.25">
      <c r="A38" s="6">
        <v>36</v>
      </c>
      <c r="B38" s="28">
        <v>43497</v>
      </c>
      <c r="C38" s="41">
        <v>32.641055999999999</v>
      </c>
      <c r="D38" s="32">
        <f>C39-C38</f>
        <v>5.3924000000002081E-2</v>
      </c>
      <c r="E38" s="32">
        <f t="shared" si="0"/>
        <v>5.3560000000004493E-2</v>
      </c>
      <c r="F38" s="32">
        <f t="shared" si="1"/>
        <v>0.11061800000000233</v>
      </c>
      <c r="G38" s="32">
        <f t="shared" si="2"/>
        <v>0.12412700000000143</v>
      </c>
      <c r="H38" s="32">
        <f t="shared" si="3"/>
        <v>0.12523399999999896</v>
      </c>
      <c r="I38" s="32">
        <f t="shared" si="4"/>
        <v>0.16140000000000043</v>
      </c>
      <c r="J38" s="32">
        <f t="shared" si="5"/>
        <v>0.17419399999999996</v>
      </c>
      <c r="K38" s="32">
        <f t="shared" si="6"/>
        <v>0.29649599999999765</v>
      </c>
      <c r="L38" s="32">
        <f t="shared" si="7"/>
        <v>0.34209899999999749</v>
      </c>
      <c r="M38" s="32">
        <f t="shared" si="8"/>
        <v>0.39089200000000091</v>
      </c>
      <c r="N38" s="32">
        <f t="shared" si="9"/>
        <v>0.39341300000000246</v>
      </c>
      <c r="O38" s="32">
        <f t="shared" si="10"/>
        <v>0.47153000000000134</v>
      </c>
      <c r="P38" s="32">
        <f t="shared" si="11"/>
        <v>0.32545499999999805</v>
      </c>
      <c r="Q38" s="32">
        <f t="shared" si="12"/>
        <v>0.25623900000000077</v>
      </c>
      <c r="R38" s="32"/>
      <c r="S38" s="32"/>
      <c r="T38" s="32"/>
    </row>
    <row r="39" spans="1:23" x14ac:dyDescent="0.25">
      <c r="A39" s="6">
        <v>37</v>
      </c>
      <c r="B39" s="28">
        <v>43525</v>
      </c>
      <c r="C39" s="41">
        <v>32.694980000000001</v>
      </c>
      <c r="D39" s="32">
        <f>C40-C39</f>
        <v>-3.6399999999758847E-4</v>
      </c>
      <c r="E39" s="32">
        <f t="shared" si="0"/>
        <v>5.6694000000000244E-2</v>
      </c>
      <c r="F39" s="32">
        <f t="shared" si="1"/>
        <v>7.0202999999999349E-2</v>
      </c>
      <c r="G39" s="32">
        <f t="shared" si="2"/>
        <v>7.1309999999996876E-2</v>
      </c>
      <c r="H39" s="32">
        <f t="shared" si="3"/>
        <v>0.10747599999999835</v>
      </c>
      <c r="I39" s="32">
        <f t="shared" si="4"/>
        <v>0.12026999999999788</v>
      </c>
      <c r="J39" s="32">
        <f t="shared" si="5"/>
        <v>0.24257199999999557</v>
      </c>
      <c r="K39" s="32">
        <f t="shared" si="6"/>
        <v>0.28817499999999541</v>
      </c>
      <c r="L39" s="32">
        <f t="shared" si="7"/>
        <v>0.33696799999999882</v>
      </c>
      <c r="M39" s="32">
        <f t="shared" si="8"/>
        <v>0.33948900000000037</v>
      </c>
      <c r="N39" s="32">
        <f t="shared" si="9"/>
        <v>0.41760599999999926</v>
      </c>
      <c r="O39" s="32">
        <f t="shared" si="10"/>
        <v>0.27153099999999597</v>
      </c>
      <c r="P39" s="32">
        <f t="shared" si="11"/>
        <v>0.20231499999999869</v>
      </c>
      <c r="Q39" s="32"/>
      <c r="R39" s="32"/>
      <c r="S39" s="32"/>
      <c r="T39" s="32"/>
    </row>
    <row r="40" spans="1:23" x14ac:dyDescent="0.25">
      <c r="A40" s="6">
        <v>38</v>
      </c>
      <c r="B40" s="28">
        <v>43556</v>
      </c>
      <c r="C40" s="41">
        <v>32.694616000000003</v>
      </c>
      <c r="D40" s="32">
        <f>C41-C40</f>
        <v>5.7057999999997833E-2</v>
      </c>
      <c r="E40" s="32">
        <f t="shared" si="0"/>
        <v>7.0566999999996938E-2</v>
      </c>
      <c r="F40" s="32">
        <f t="shared" si="1"/>
        <v>7.1673999999994464E-2</v>
      </c>
      <c r="G40" s="32">
        <f t="shared" si="2"/>
        <v>0.10783999999999594</v>
      </c>
      <c r="H40" s="32">
        <f t="shared" si="3"/>
        <v>0.12063399999999547</v>
      </c>
      <c r="I40" s="32">
        <f t="shared" si="4"/>
        <v>0.24293599999999316</v>
      </c>
      <c r="J40" s="32">
        <f t="shared" si="5"/>
        <v>0.288538999999993</v>
      </c>
      <c r="K40" s="32">
        <f t="shared" si="6"/>
        <v>0.33733199999999641</v>
      </c>
      <c r="L40" s="32">
        <f t="shared" si="7"/>
        <v>0.33985299999999796</v>
      </c>
      <c r="M40" s="32">
        <f t="shared" si="8"/>
        <v>0.41796999999999684</v>
      </c>
      <c r="N40" s="32">
        <f t="shared" si="9"/>
        <v>0.27189499999999356</v>
      </c>
      <c r="O40" s="32">
        <f t="shared" si="10"/>
        <v>0.20267899999999628</v>
      </c>
      <c r="P40" s="32"/>
      <c r="Q40" s="32"/>
      <c r="R40" s="32"/>
      <c r="S40" s="32"/>
      <c r="T40" s="32"/>
    </row>
    <row r="41" spans="1:23" x14ac:dyDescent="0.25">
      <c r="A41" s="6">
        <v>39</v>
      </c>
      <c r="B41" s="28">
        <v>43586</v>
      </c>
      <c r="C41" s="41">
        <v>32.751674000000001</v>
      </c>
      <c r="D41" s="32">
        <f>C42-C41</f>
        <v>1.3508999999999105E-2</v>
      </c>
      <c r="E41" s="32">
        <f t="shared" si="0"/>
        <v>1.4615999999996632E-2</v>
      </c>
      <c r="F41" s="32">
        <f t="shared" si="1"/>
        <v>5.0781999999998106E-2</v>
      </c>
      <c r="G41" s="32">
        <f t="shared" si="2"/>
        <v>6.3575999999997634E-2</v>
      </c>
      <c r="H41" s="32">
        <f t="shared" si="3"/>
        <v>0.18587799999999532</v>
      </c>
      <c r="I41" s="32">
        <f t="shared" si="4"/>
        <v>0.23148099999999516</v>
      </c>
      <c r="J41" s="32">
        <f t="shared" si="5"/>
        <v>0.28027399999999858</v>
      </c>
      <c r="K41" s="32">
        <f t="shared" si="6"/>
        <v>0.28279500000000013</v>
      </c>
      <c r="L41" s="32">
        <f t="shared" si="7"/>
        <v>0.36091199999999901</v>
      </c>
      <c r="M41" s="32">
        <f t="shared" si="8"/>
        <v>0.21483699999999573</v>
      </c>
      <c r="N41" s="32">
        <f t="shared" si="9"/>
        <v>0.14562099999999845</v>
      </c>
      <c r="O41" s="32"/>
      <c r="P41" s="32"/>
      <c r="Q41" s="32"/>
      <c r="R41" s="32"/>
      <c r="S41" s="32"/>
      <c r="T41" s="32"/>
    </row>
    <row r="42" spans="1:23" x14ac:dyDescent="0.25">
      <c r="A42" s="6">
        <v>40</v>
      </c>
      <c r="B42" s="28">
        <v>43617</v>
      </c>
      <c r="C42" s="41">
        <v>32.765183</v>
      </c>
      <c r="D42" s="32">
        <f>C43-C42</f>
        <v>1.1069999999975266E-3</v>
      </c>
      <c r="E42" s="32">
        <f t="shared" si="0"/>
        <v>3.7272999999999001E-2</v>
      </c>
      <c r="F42" s="32">
        <f t="shared" si="1"/>
        <v>5.0066999999998529E-2</v>
      </c>
      <c r="G42" s="32">
        <f t="shared" si="2"/>
        <v>0.17236899999999622</v>
      </c>
      <c r="H42" s="32">
        <f t="shared" si="3"/>
        <v>0.21797199999999606</v>
      </c>
      <c r="I42" s="32">
        <f t="shared" si="4"/>
        <v>0.26676499999999947</v>
      </c>
      <c r="J42" s="32">
        <f t="shared" si="5"/>
        <v>0.26928600000000102</v>
      </c>
      <c r="K42" s="32">
        <f t="shared" si="6"/>
        <v>0.34740299999999991</v>
      </c>
      <c r="L42" s="32">
        <f t="shared" si="7"/>
        <v>0.20132799999999662</v>
      </c>
      <c r="M42" s="32">
        <f t="shared" si="8"/>
        <v>0.13211199999999934</v>
      </c>
      <c r="N42" s="32"/>
      <c r="O42" s="32"/>
      <c r="P42" s="32"/>
      <c r="Q42" s="32"/>
      <c r="R42" s="32"/>
      <c r="S42" s="32"/>
      <c r="T42" s="32"/>
    </row>
    <row r="43" spans="1:23" x14ac:dyDescent="0.25">
      <c r="A43" s="6">
        <v>41</v>
      </c>
      <c r="B43" s="28">
        <v>43647</v>
      </c>
      <c r="C43" s="41">
        <v>32.766289999999998</v>
      </c>
      <c r="D43" s="32">
        <f>C44-C43</f>
        <v>3.6166000000001475E-2</v>
      </c>
      <c r="E43" s="32">
        <f t="shared" si="0"/>
        <v>4.8960000000001003E-2</v>
      </c>
      <c r="F43" s="32">
        <f t="shared" si="1"/>
        <v>0.17126199999999869</v>
      </c>
      <c r="G43" s="32">
        <f t="shared" si="2"/>
        <v>0.21686499999999853</v>
      </c>
      <c r="H43" s="32">
        <f t="shared" si="3"/>
        <v>0.26565800000000195</v>
      </c>
      <c r="I43" s="32">
        <f t="shared" si="4"/>
        <v>0.2681790000000035</v>
      </c>
      <c r="J43" s="32">
        <f t="shared" si="5"/>
        <v>0.34629600000000238</v>
      </c>
      <c r="K43" s="32">
        <f t="shared" si="6"/>
        <v>0.20022099999999909</v>
      </c>
      <c r="L43" s="32">
        <f t="shared" si="7"/>
        <v>0.13100500000000181</v>
      </c>
      <c r="M43" s="32"/>
      <c r="N43" s="32"/>
      <c r="O43" s="32"/>
      <c r="P43" s="32"/>
      <c r="Q43" s="32"/>
      <c r="R43" s="32"/>
      <c r="S43" s="32"/>
      <c r="T43" s="32"/>
    </row>
    <row r="44" spans="1:23" x14ac:dyDescent="0.25">
      <c r="A44" s="6">
        <v>42</v>
      </c>
      <c r="B44" s="28">
        <v>43678</v>
      </c>
      <c r="C44" s="41">
        <v>32.802455999999999</v>
      </c>
      <c r="D44" s="32">
        <f>C45-C44</f>
        <v>1.2793999999999528E-2</v>
      </c>
      <c r="E44" s="32">
        <f t="shared" si="0"/>
        <v>0.13509599999999722</v>
      </c>
      <c r="F44" s="32">
        <f t="shared" si="1"/>
        <v>0.18069899999999706</v>
      </c>
      <c r="G44" s="32">
        <f t="shared" si="2"/>
        <v>0.22949200000000047</v>
      </c>
      <c r="H44" s="32">
        <f t="shared" si="3"/>
        <v>0.23201300000000202</v>
      </c>
      <c r="I44" s="32">
        <f t="shared" si="4"/>
        <v>0.3101300000000009</v>
      </c>
      <c r="J44" s="32">
        <f t="shared" si="5"/>
        <v>0.16405499999999762</v>
      </c>
      <c r="K44" s="32">
        <f t="shared" si="6"/>
        <v>9.483900000000034E-2</v>
      </c>
      <c r="L44" s="32"/>
      <c r="M44" s="32"/>
      <c r="N44" s="32"/>
      <c r="O44" s="32"/>
      <c r="P44" s="32"/>
      <c r="Q44" s="32"/>
      <c r="R44" s="32"/>
      <c r="S44" s="32"/>
      <c r="T44" s="32"/>
    </row>
    <row r="45" spans="1:23" x14ac:dyDescent="0.25">
      <c r="A45" s="6">
        <v>43</v>
      </c>
      <c r="B45" s="28">
        <v>43709</v>
      </c>
      <c r="C45" s="41">
        <v>32.815249999999999</v>
      </c>
      <c r="D45" s="32">
        <f>C46-C45</f>
        <v>0.12230199999999769</v>
      </c>
      <c r="E45" s="32">
        <f t="shared" si="0"/>
        <v>0.16790499999999753</v>
      </c>
      <c r="F45" s="32">
        <f t="shared" si="1"/>
        <v>0.21669800000000095</v>
      </c>
      <c r="G45" s="32">
        <f t="shared" si="2"/>
        <v>0.2192190000000025</v>
      </c>
      <c r="H45" s="32">
        <f t="shared" si="3"/>
        <v>0.29733600000000138</v>
      </c>
      <c r="I45" s="32">
        <f t="shared" si="4"/>
        <v>0.15126099999999809</v>
      </c>
      <c r="J45" s="32">
        <f t="shared" si="5"/>
        <v>8.2045000000000812E-2</v>
      </c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3" x14ac:dyDescent="0.25">
      <c r="A46" s="6">
        <v>44</v>
      </c>
      <c r="B46" s="28">
        <v>43739</v>
      </c>
      <c r="C46" s="41">
        <v>32.937551999999997</v>
      </c>
      <c r="D46" s="32">
        <f>C47-C46</f>
        <v>4.5602999999999838E-2</v>
      </c>
      <c r="E46" s="32">
        <f t="shared" si="0"/>
        <v>9.4396000000003255E-2</v>
      </c>
      <c r="F46" s="32">
        <f t="shared" si="1"/>
        <v>9.6917000000004805E-2</v>
      </c>
      <c r="G46" s="32">
        <f t="shared" si="2"/>
        <v>0.17503400000000369</v>
      </c>
      <c r="H46" s="32">
        <f t="shared" si="3"/>
        <v>2.8959000000000401E-2</v>
      </c>
      <c r="I46" s="32">
        <f t="shared" si="4"/>
        <v>-4.0256999999996879E-2</v>
      </c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3" x14ac:dyDescent="0.25">
      <c r="A47" s="6">
        <v>45</v>
      </c>
      <c r="B47" s="28">
        <v>43770</v>
      </c>
      <c r="C47" s="41">
        <v>32.983154999999996</v>
      </c>
      <c r="D47" s="32">
        <f>C48-C47</f>
        <v>4.8793000000003417E-2</v>
      </c>
      <c r="E47" s="32">
        <f t="shared" si="0"/>
        <v>5.1314000000004967E-2</v>
      </c>
      <c r="F47" s="32">
        <f t="shared" si="1"/>
        <v>0.12943100000000385</v>
      </c>
      <c r="G47" s="32">
        <f t="shared" si="2"/>
        <v>-1.6643999999999437E-2</v>
      </c>
      <c r="H47" s="32">
        <f t="shared" si="3"/>
        <v>-8.5859999999996717E-2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3" x14ac:dyDescent="0.25">
      <c r="A48" s="6">
        <v>46</v>
      </c>
      <c r="B48" s="28">
        <v>43800</v>
      </c>
      <c r="C48" s="41">
        <v>33.031948</v>
      </c>
      <c r="D48" s="32">
        <f>C49-C48</f>
        <v>2.5210000000015498E-3</v>
      </c>
      <c r="E48" s="32">
        <f t="shared" si="0"/>
        <v>8.0638000000000432E-2</v>
      </c>
      <c r="F48" s="32">
        <f t="shared" si="1"/>
        <v>-6.5437000000002854E-2</v>
      </c>
      <c r="G48" s="32">
        <f t="shared" si="2"/>
        <v>-0.13465300000000013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3" x14ac:dyDescent="0.25">
      <c r="A49" s="6">
        <v>47</v>
      </c>
      <c r="B49" s="28">
        <v>43831</v>
      </c>
      <c r="C49" s="41">
        <v>33.034469000000001</v>
      </c>
      <c r="D49" s="32">
        <f>C50-C49</f>
        <v>7.8116999999998882E-2</v>
      </c>
      <c r="E49" s="32">
        <f t="shared" si="0"/>
        <v>-6.7958000000004404E-2</v>
      </c>
      <c r="F49" s="32">
        <f t="shared" si="1"/>
        <v>-0.13717400000000168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3" x14ac:dyDescent="0.25">
      <c r="A50" s="6">
        <v>48</v>
      </c>
      <c r="B50" s="28">
        <v>43862</v>
      </c>
      <c r="C50" s="41">
        <v>33.112586</v>
      </c>
      <c r="D50" s="32">
        <f>C51-C50</f>
        <v>-0.14607500000000329</v>
      </c>
      <c r="E50" s="32">
        <f t="shared" si="0"/>
        <v>-0.21529100000000057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3" x14ac:dyDescent="0.25">
      <c r="A51" s="6">
        <v>49</v>
      </c>
      <c r="B51" s="28">
        <v>43891</v>
      </c>
      <c r="C51" s="41">
        <v>32.966510999999997</v>
      </c>
      <c r="D51" s="32">
        <f>C52-C51</f>
        <v>-6.921599999999728E-2</v>
      </c>
    </row>
    <row r="52" spans="1:23" x14ac:dyDescent="0.25">
      <c r="A52" s="6">
        <v>50</v>
      </c>
      <c r="B52" s="28">
        <v>43922</v>
      </c>
      <c r="C52" s="41">
        <v>32.897295</v>
      </c>
      <c r="D52" s="32"/>
    </row>
    <row r="53" spans="1:23" x14ac:dyDescent="0.25"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88687-793C-4905-8DD8-368B73DD996C}">
  <dimension ref="A1:AI92"/>
  <sheetViews>
    <sheetView tabSelected="1" workbookViewId="0"/>
  </sheetViews>
  <sheetFormatPr defaultRowHeight="15" x14ac:dyDescent="0.25"/>
  <cols>
    <col min="1" max="1" width="7.28515625" customWidth="1"/>
    <col min="2" max="2" width="12.28515625" customWidth="1"/>
  </cols>
  <sheetData>
    <row r="1" spans="1:35" x14ac:dyDescent="0.25">
      <c r="A1" s="14"/>
      <c r="B1" s="14" t="s">
        <v>85</v>
      </c>
    </row>
    <row r="2" spans="1:35" ht="18" x14ac:dyDescent="0.35">
      <c r="A2" s="15" t="s">
        <v>12</v>
      </c>
      <c r="B2" s="16" t="s">
        <v>72</v>
      </c>
      <c r="C2" s="16" t="s">
        <v>4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29</v>
      </c>
      <c r="I2" s="16" t="s">
        <v>30</v>
      </c>
      <c r="J2" s="16" t="s">
        <v>31</v>
      </c>
      <c r="K2" s="16" t="s">
        <v>32</v>
      </c>
      <c r="L2" s="16" t="s">
        <v>33</v>
      </c>
      <c r="M2" s="16" t="s">
        <v>34</v>
      </c>
      <c r="N2" s="16" t="s">
        <v>35</v>
      </c>
      <c r="O2" s="16" t="s">
        <v>36</v>
      </c>
      <c r="P2" s="16" t="s">
        <v>37</v>
      </c>
      <c r="Q2" s="16" t="s">
        <v>38</v>
      </c>
      <c r="R2" s="16" t="s">
        <v>39</v>
      </c>
      <c r="S2" s="16" t="s">
        <v>40</v>
      </c>
      <c r="T2" s="16" t="s">
        <v>41</v>
      </c>
      <c r="U2" s="16" t="s">
        <v>42</v>
      </c>
      <c r="V2" s="16" t="s">
        <v>43</v>
      </c>
      <c r="W2" s="16" t="s">
        <v>75</v>
      </c>
      <c r="X2" s="16" t="s">
        <v>76</v>
      </c>
      <c r="Y2" s="16" t="s">
        <v>77</v>
      </c>
      <c r="Z2" s="16" t="s">
        <v>78</v>
      </c>
      <c r="AA2" s="16" t="s">
        <v>79</v>
      </c>
      <c r="AB2" s="16" t="s">
        <v>80</v>
      </c>
      <c r="AC2" s="16" t="s">
        <v>81</v>
      </c>
      <c r="AD2" s="16" t="s">
        <v>82</v>
      </c>
      <c r="AE2" s="16" t="s">
        <v>83</v>
      </c>
      <c r="AF2" s="16" t="s">
        <v>84</v>
      </c>
      <c r="AG2" s="16" t="s">
        <v>68</v>
      </c>
      <c r="AH2" s="46" t="s">
        <v>69</v>
      </c>
    </row>
    <row r="3" spans="1:35" x14ac:dyDescent="0.25">
      <c r="A3" s="6">
        <v>1</v>
      </c>
      <c r="B3" s="39">
        <v>10.000000000000009</v>
      </c>
      <c r="C3" s="32">
        <f>B4-B3</f>
        <v>-50</v>
      </c>
      <c r="D3" s="32">
        <f>$B5-$B3</f>
        <v>-90.000000000000043</v>
      </c>
      <c r="E3" s="32">
        <f>$B6-$B3</f>
        <v>-59.999999999999986</v>
      </c>
      <c r="F3" s="32">
        <f>$B7-$B3</f>
        <v>-2.3092638912203256E-14</v>
      </c>
      <c r="G3" s="32">
        <f>$B8-$B3</f>
        <v>-19.999999999999993</v>
      </c>
      <c r="H3" s="32">
        <f>$B9-$B3</f>
        <v>-50.000000000000021</v>
      </c>
      <c r="I3" s="32">
        <f>$B10-$B3</f>
        <v>0</v>
      </c>
      <c r="J3" s="32">
        <f>$B11-$B3</f>
        <v>-10.000000000000009</v>
      </c>
      <c r="K3" s="32">
        <f>$B12-$B3</f>
        <v>39.999999999999993</v>
      </c>
      <c r="L3" s="32">
        <f>$B13-$B3</f>
        <v>-20.000000000000018</v>
      </c>
      <c r="M3" s="32">
        <f>$B14-$B3</f>
        <v>-10.000000000000009</v>
      </c>
      <c r="N3" s="32">
        <f>$B15-$B3</f>
        <v>0</v>
      </c>
      <c r="O3" s="32">
        <f>$B16-$B3</f>
        <v>-40.000000000000014</v>
      </c>
      <c r="P3" s="32">
        <f>$B17-$B3</f>
        <v>19.999999999999993</v>
      </c>
      <c r="Q3" s="32">
        <f>$B18-$B3</f>
        <v>39.999999999999993</v>
      </c>
      <c r="R3" s="32">
        <f>$B19-$B3</f>
        <v>-20.000000000000018</v>
      </c>
      <c r="S3" s="32">
        <f>$B20-$B3</f>
        <v>-10.000000000000009</v>
      </c>
      <c r="T3" s="32">
        <f>$B21-$B3</f>
        <v>-39.999999999999993</v>
      </c>
      <c r="U3" s="32">
        <f>$B22-$B3</f>
        <v>-50.000000000000021</v>
      </c>
      <c r="V3" s="32">
        <f>$B23-$B3</f>
        <v>-19.999999999999993</v>
      </c>
      <c r="W3" s="32">
        <f>$B24-$B3</f>
        <v>-2.3092638912203256E-14</v>
      </c>
      <c r="X3" s="32">
        <f>$B25-$B3</f>
        <v>-40.000000000000014</v>
      </c>
      <c r="Y3" s="32">
        <f>$B26-$B3</f>
        <v>-30.000000000000007</v>
      </c>
      <c r="Z3" s="32">
        <f>$B27-$B3</f>
        <v>-30.000000000000007</v>
      </c>
      <c r="AA3" s="32">
        <f>$B28-$B3</f>
        <v>-20.000000000000007</v>
      </c>
      <c r="AB3" s="32">
        <f>$B29-$B3</f>
        <v>-10.000000000000009</v>
      </c>
      <c r="AC3" s="32">
        <f>$B30-$B3</f>
        <v>39.999999999999979</v>
      </c>
      <c r="AD3" s="32">
        <f>$B31-$B3</f>
        <v>-70</v>
      </c>
      <c r="AE3" s="32">
        <f>$B32-$B3</f>
        <v>-30.000000000000014</v>
      </c>
      <c r="AF3" s="32">
        <f>$B33-$B3</f>
        <v>-50.000000000000007</v>
      </c>
      <c r="AG3" s="36">
        <f>DEVSQ(C$3:C91)/(COUNT(C$3:C91)-A3-1)</f>
        <v>1600</v>
      </c>
      <c r="AH3">
        <f>AG3/AG3</f>
        <v>1</v>
      </c>
      <c r="AI3" s="36"/>
    </row>
    <row r="4" spans="1:35" x14ac:dyDescent="0.25">
      <c r="A4" s="6">
        <v>2</v>
      </c>
      <c r="B4" s="39">
        <v>-39.999999999999993</v>
      </c>
      <c r="C4" s="32">
        <f t="shared" ref="C4:C67" si="0">B5-B4</f>
        <v>-40.000000000000036</v>
      </c>
      <c r="D4" s="32">
        <f t="shared" ref="D4:D67" si="1">$B6-$B4</f>
        <v>-9.9999999999999858</v>
      </c>
      <c r="E4" s="32">
        <f t="shared" ref="E4:E67" si="2">$B7-$B4</f>
        <v>49.999999999999979</v>
      </c>
      <c r="F4" s="32">
        <f t="shared" ref="F4:F67" si="3">$B8-$B4</f>
        <v>30.000000000000007</v>
      </c>
      <c r="G4" s="32">
        <f t="shared" ref="G4:G67" si="4">$B9-$B4</f>
        <v>0</v>
      </c>
      <c r="H4" s="32">
        <f t="shared" ref="H4:H67" si="5">$B10-$B4</f>
        <v>50</v>
      </c>
      <c r="I4" s="32">
        <f t="shared" ref="I4:I67" si="6">$B11-$B4</f>
        <v>39.999999999999993</v>
      </c>
      <c r="J4" s="32">
        <f t="shared" ref="J4:J67" si="7">$B12-$B4</f>
        <v>90</v>
      </c>
      <c r="K4" s="32">
        <f t="shared" ref="K4:K67" si="8">$B13-$B4</f>
        <v>29.999999999999986</v>
      </c>
      <c r="L4" s="32">
        <f t="shared" ref="L4:L67" si="9">$B14-$B4</f>
        <v>39.999999999999993</v>
      </c>
      <c r="M4" s="32">
        <f t="shared" ref="M4:M67" si="10">$B15-$B4</f>
        <v>50</v>
      </c>
      <c r="N4" s="32">
        <f t="shared" ref="N4:N67" si="11">$B16-$B4</f>
        <v>9.9999999999999893</v>
      </c>
      <c r="O4" s="32">
        <f t="shared" ref="O4:O67" si="12">$B17-$B4</f>
        <v>70</v>
      </c>
      <c r="P4" s="32">
        <f t="shared" ref="P4:P67" si="13">$B18-$B4</f>
        <v>90</v>
      </c>
      <c r="Q4" s="32">
        <f t="shared" ref="Q4:Q67" si="14">$B19-$B4</f>
        <v>29.999999999999986</v>
      </c>
      <c r="R4" s="32">
        <f t="shared" ref="R4:R67" si="15">$B20-$B4</f>
        <v>39.999999999999993</v>
      </c>
      <c r="S4" s="32">
        <f t="shared" ref="S4:S67" si="16">$B21-$B4</f>
        <v>10.000000000000011</v>
      </c>
      <c r="T4" s="32">
        <f t="shared" ref="T4:T67" si="17">$B22-$B4</f>
        <v>0</v>
      </c>
      <c r="U4" s="32">
        <f t="shared" ref="U4:U67" si="18">$B23-$B4</f>
        <v>30.000000000000007</v>
      </c>
      <c r="V4" s="32">
        <f t="shared" ref="V4:V67" si="19">$B24-$B4</f>
        <v>49.999999999999979</v>
      </c>
      <c r="W4" s="32">
        <f t="shared" ref="W4:W67" si="20">$B25-$B4</f>
        <v>9.9999999999999893</v>
      </c>
      <c r="X4" s="32">
        <f t="shared" ref="X4:X67" si="21">$B26-$B4</f>
        <v>19.999999999999996</v>
      </c>
      <c r="Y4" s="32">
        <f t="shared" ref="Y4:Y67" si="22">$B27-$B4</f>
        <v>19.999999999999996</v>
      </c>
      <c r="Z4" s="32">
        <f t="shared" ref="Z4:Z67" si="23">$B28-$B4</f>
        <v>29.999999999999993</v>
      </c>
      <c r="AA4" s="32">
        <f t="shared" ref="AA4:AA67" si="24">$B29-$B4</f>
        <v>39.999999999999993</v>
      </c>
      <c r="AB4" s="32">
        <f t="shared" ref="AB4:AB66" si="25">$B30-$B4</f>
        <v>89.999999999999972</v>
      </c>
      <c r="AC4" s="32">
        <f t="shared" ref="AC4:AC65" si="26">$B31-$B4</f>
        <v>-19.999999999999993</v>
      </c>
      <c r="AD4" s="32">
        <f t="shared" ref="AD4:AD64" si="27">$B32-$B4</f>
        <v>19.999999999999986</v>
      </c>
      <c r="AE4" s="32">
        <f t="shared" ref="AE4:AE63" si="28">$B33-$B4</f>
        <v>0</v>
      </c>
      <c r="AF4" s="32">
        <f t="shared" ref="AF4:AF62" si="29">$B34-$B4</f>
        <v>49.999999999999993</v>
      </c>
      <c r="AG4">
        <f>DEVSQ(D$3:D90)/(COUNT(D$3:D90)-A4-1)</f>
        <v>1594.8128342245993</v>
      </c>
      <c r="AH4">
        <f>AG4/$AG$3</f>
        <v>0.99675802139037462</v>
      </c>
    </row>
    <row r="5" spans="1:35" x14ac:dyDescent="0.25">
      <c r="A5" s="6">
        <v>3</v>
      </c>
      <c r="B5" s="39">
        <v>-80.000000000000028</v>
      </c>
      <c r="C5" s="32">
        <f t="shared" si="0"/>
        <v>30.00000000000005</v>
      </c>
      <c r="D5" s="32">
        <f t="shared" si="1"/>
        <v>90.000000000000014</v>
      </c>
      <c r="E5" s="32">
        <f t="shared" si="2"/>
        <v>70.000000000000043</v>
      </c>
      <c r="F5" s="32">
        <f t="shared" si="3"/>
        <v>40.000000000000014</v>
      </c>
      <c r="G5" s="32">
        <f t="shared" si="4"/>
        <v>90.000000000000043</v>
      </c>
      <c r="H5" s="32">
        <f t="shared" si="5"/>
        <v>80.000000000000028</v>
      </c>
      <c r="I5" s="32">
        <f t="shared" si="6"/>
        <v>130.00000000000003</v>
      </c>
      <c r="J5" s="32">
        <f t="shared" si="7"/>
        <v>70.000000000000014</v>
      </c>
      <c r="K5" s="32">
        <f t="shared" si="8"/>
        <v>80.000000000000028</v>
      </c>
      <c r="L5" s="32">
        <f t="shared" si="9"/>
        <v>90.000000000000043</v>
      </c>
      <c r="M5" s="32">
        <f t="shared" si="10"/>
        <v>50.000000000000028</v>
      </c>
      <c r="N5" s="32">
        <f t="shared" si="11"/>
        <v>110.00000000000003</v>
      </c>
      <c r="O5" s="32">
        <f t="shared" si="12"/>
        <v>130.00000000000003</v>
      </c>
      <c r="P5" s="32">
        <f t="shared" si="13"/>
        <v>70.000000000000014</v>
      </c>
      <c r="Q5" s="32">
        <f t="shared" si="14"/>
        <v>80.000000000000028</v>
      </c>
      <c r="R5" s="32">
        <f t="shared" si="15"/>
        <v>50.000000000000043</v>
      </c>
      <c r="S5" s="32">
        <f t="shared" si="16"/>
        <v>40.000000000000014</v>
      </c>
      <c r="T5" s="32">
        <f t="shared" si="17"/>
        <v>70.000000000000043</v>
      </c>
      <c r="U5" s="32">
        <f t="shared" si="18"/>
        <v>90.000000000000014</v>
      </c>
      <c r="V5" s="32">
        <f t="shared" si="19"/>
        <v>50.000000000000028</v>
      </c>
      <c r="W5" s="32">
        <f t="shared" si="20"/>
        <v>60.000000000000028</v>
      </c>
      <c r="X5" s="32">
        <f t="shared" si="21"/>
        <v>60.000000000000028</v>
      </c>
      <c r="Y5" s="32">
        <f t="shared" si="22"/>
        <v>70.000000000000028</v>
      </c>
      <c r="Z5" s="32">
        <f t="shared" si="23"/>
        <v>80.000000000000028</v>
      </c>
      <c r="AA5" s="32">
        <f t="shared" si="24"/>
        <v>130</v>
      </c>
      <c r="AB5" s="32">
        <f t="shared" si="25"/>
        <v>20.000000000000043</v>
      </c>
      <c r="AC5" s="32">
        <f t="shared" si="26"/>
        <v>60.000000000000021</v>
      </c>
      <c r="AD5" s="32">
        <f t="shared" si="27"/>
        <v>40.000000000000028</v>
      </c>
      <c r="AE5" s="32">
        <f t="shared" si="28"/>
        <v>90.000000000000028</v>
      </c>
      <c r="AF5" s="32">
        <f t="shared" si="29"/>
        <v>30.000000000000028</v>
      </c>
      <c r="AG5">
        <f>DEVSQ(E$3:E89)/(COUNT(E$3:E89)-A5-1)</f>
        <v>1667.1652125744349</v>
      </c>
      <c r="AH5">
        <f t="shared" ref="AH5:AH32" si="30">AG5/$AG$3</f>
        <v>1.0419782578590218</v>
      </c>
    </row>
    <row r="6" spans="1:35" x14ac:dyDescent="0.25">
      <c r="A6" s="6">
        <v>4</v>
      </c>
      <c r="B6" s="39">
        <v>-49.999999999999979</v>
      </c>
      <c r="C6" s="32">
        <f t="shared" si="0"/>
        <v>59.999999999999964</v>
      </c>
      <c r="D6" s="32">
        <f t="shared" si="1"/>
        <v>39.999999999999993</v>
      </c>
      <c r="E6" s="32">
        <f t="shared" si="2"/>
        <v>9.9999999999999645</v>
      </c>
      <c r="F6" s="32">
        <f t="shared" si="3"/>
        <v>59.999999999999986</v>
      </c>
      <c r="G6" s="32">
        <f t="shared" si="4"/>
        <v>49.999999999999979</v>
      </c>
      <c r="H6" s="32">
        <f t="shared" si="5"/>
        <v>99.999999999999972</v>
      </c>
      <c r="I6" s="32">
        <f t="shared" si="6"/>
        <v>39.999999999999972</v>
      </c>
      <c r="J6" s="32">
        <f t="shared" si="7"/>
        <v>49.999999999999979</v>
      </c>
      <c r="K6" s="32">
        <f t="shared" si="8"/>
        <v>59.999999999999986</v>
      </c>
      <c r="L6" s="32">
        <f t="shared" si="9"/>
        <v>19.999999999999975</v>
      </c>
      <c r="M6" s="32">
        <f t="shared" si="10"/>
        <v>79.999999999999986</v>
      </c>
      <c r="N6" s="32">
        <f t="shared" si="11"/>
        <v>99.999999999999972</v>
      </c>
      <c r="O6" s="32">
        <f t="shared" si="12"/>
        <v>39.999999999999972</v>
      </c>
      <c r="P6" s="32">
        <f t="shared" si="13"/>
        <v>49.999999999999979</v>
      </c>
      <c r="Q6" s="32">
        <f t="shared" si="14"/>
        <v>19.999999999999996</v>
      </c>
      <c r="R6" s="32">
        <f t="shared" si="15"/>
        <v>9.9999999999999645</v>
      </c>
      <c r="S6" s="32">
        <f t="shared" si="16"/>
        <v>39.999999999999993</v>
      </c>
      <c r="T6" s="32">
        <f t="shared" si="17"/>
        <v>59.999999999999964</v>
      </c>
      <c r="U6" s="32">
        <f t="shared" si="18"/>
        <v>19.999999999999975</v>
      </c>
      <c r="V6" s="32">
        <f t="shared" si="19"/>
        <v>29.999999999999982</v>
      </c>
      <c r="W6" s="32">
        <f t="shared" si="20"/>
        <v>29.999999999999982</v>
      </c>
      <c r="X6" s="32">
        <f t="shared" si="21"/>
        <v>39.999999999999979</v>
      </c>
      <c r="Y6" s="32">
        <f t="shared" si="22"/>
        <v>49.999999999999979</v>
      </c>
      <c r="Z6" s="32">
        <f t="shared" si="23"/>
        <v>99.999999999999972</v>
      </c>
      <c r="AA6" s="32">
        <f t="shared" si="24"/>
        <v>-10.000000000000007</v>
      </c>
      <c r="AB6" s="32">
        <f t="shared" si="25"/>
        <v>29.999999999999972</v>
      </c>
      <c r="AC6" s="32">
        <f t="shared" si="26"/>
        <v>9.9999999999999787</v>
      </c>
      <c r="AD6" s="32">
        <f t="shared" si="27"/>
        <v>59.999999999999979</v>
      </c>
      <c r="AE6" s="32">
        <f t="shared" si="28"/>
        <v>0</v>
      </c>
      <c r="AF6" s="32">
        <f t="shared" si="29"/>
        <v>-30.000000000000021</v>
      </c>
      <c r="AG6">
        <f>DEVSQ(F$3:F88)/(COUNT(F$3:F88)-A6-1)</f>
        <v>2053.517082974447</v>
      </c>
      <c r="AH6">
        <f t="shared" si="30"/>
        <v>1.2834481768590293</v>
      </c>
    </row>
    <row r="7" spans="1:35" x14ac:dyDescent="0.25">
      <c r="A7" s="6">
        <v>5</v>
      </c>
      <c r="B7" s="39">
        <v>9.9999999999999858</v>
      </c>
      <c r="C7" s="32">
        <f t="shared" si="0"/>
        <v>-19.999999999999972</v>
      </c>
      <c r="D7" s="32">
        <f t="shared" si="1"/>
        <v>-50</v>
      </c>
      <c r="E7" s="32">
        <f t="shared" si="2"/>
        <v>2.3092638912203256E-14</v>
      </c>
      <c r="F7" s="32">
        <f t="shared" si="3"/>
        <v>-9.9999999999999858</v>
      </c>
      <c r="G7" s="32">
        <f t="shared" si="4"/>
        <v>40.000000000000014</v>
      </c>
      <c r="H7" s="32">
        <f t="shared" si="5"/>
        <v>-19.999999999999993</v>
      </c>
      <c r="I7" s="32">
        <f t="shared" si="6"/>
        <v>-9.9999999999999858</v>
      </c>
      <c r="J7" s="32">
        <f t="shared" si="7"/>
        <v>2.3092638912203256E-14</v>
      </c>
      <c r="K7" s="32">
        <f t="shared" si="8"/>
        <v>-39.999999999999986</v>
      </c>
      <c r="L7" s="32">
        <f t="shared" si="9"/>
        <v>20.000000000000018</v>
      </c>
      <c r="M7" s="32">
        <f t="shared" si="10"/>
        <v>40.000000000000014</v>
      </c>
      <c r="N7" s="32">
        <f t="shared" si="11"/>
        <v>-19.999999999999993</v>
      </c>
      <c r="O7" s="32">
        <f t="shared" si="12"/>
        <v>-9.9999999999999858</v>
      </c>
      <c r="P7" s="32">
        <f t="shared" si="13"/>
        <v>-39.999999999999972</v>
      </c>
      <c r="Q7" s="32">
        <f t="shared" si="14"/>
        <v>-50</v>
      </c>
      <c r="R7" s="32">
        <f t="shared" si="15"/>
        <v>-19.999999999999972</v>
      </c>
      <c r="S7" s="32">
        <f t="shared" si="16"/>
        <v>0</v>
      </c>
      <c r="T7" s="32">
        <f t="shared" si="17"/>
        <v>-39.999999999999986</v>
      </c>
      <c r="U7" s="32">
        <f t="shared" si="18"/>
        <v>-29.999999999999982</v>
      </c>
      <c r="V7" s="32">
        <f t="shared" si="19"/>
        <v>-29.999999999999982</v>
      </c>
      <c r="W7" s="32">
        <f t="shared" si="20"/>
        <v>-19.999999999999986</v>
      </c>
      <c r="X7" s="32">
        <f t="shared" si="21"/>
        <v>-9.9999999999999858</v>
      </c>
      <c r="Y7" s="32">
        <f t="shared" si="22"/>
        <v>40</v>
      </c>
      <c r="Z7" s="32">
        <f t="shared" si="23"/>
        <v>-69.999999999999972</v>
      </c>
      <c r="AA7" s="32">
        <f t="shared" si="24"/>
        <v>-29.999999999999993</v>
      </c>
      <c r="AB7" s="32">
        <f t="shared" si="25"/>
        <v>-49.999999999999986</v>
      </c>
      <c r="AC7" s="32">
        <f t="shared" si="26"/>
        <v>0</v>
      </c>
      <c r="AD7" s="32">
        <f t="shared" si="27"/>
        <v>-59.999999999999986</v>
      </c>
      <c r="AE7" s="32">
        <f t="shared" si="28"/>
        <v>-89.999999999999986</v>
      </c>
      <c r="AF7" s="32">
        <f t="shared" si="29"/>
        <v>-59.999999999999986</v>
      </c>
      <c r="AG7">
        <f>DEVSQ(G$3:G87)/(COUNT(G$3:G87)-A7-1)</f>
        <v>1951.0052122114664</v>
      </c>
      <c r="AH7">
        <f t="shared" si="30"/>
        <v>1.2193782576321666</v>
      </c>
    </row>
    <row r="8" spans="1:35" x14ac:dyDescent="0.25">
      <c r="A8" s="6">
        <v>6</v>
      </c>
      <c r="B8" s="39">
        <v>-9.9999999999999858</v>
      </c>
      <c r="C8" s="32">
        <f t="shared" si="0"/>
        <v>-30.000000000000028</v>
      </c>
      <c r="D8" s="32">
        <f t="shared" si="1"/>
        <v>19.999999999999993</v>
      </c>
      <c r="E8" s="32">
        <f t="shared" si="2"/>
        <v>9.9999999999999858</v>
      </c>
      <c r="F8" s="32">
        <f t="shared" si="3"/>
        <v>59.999999999999986</v>
      </c>
      <c r="G8" s="32">
        <f t="shared" si="4"/>
        <v>-2.3092638912203256E-14</v>
      </c>
      <c r="H8" s="32">
        <f t="shared" si="5"/>
        <v>9.9999999999999858</v>
      </c>
      <c r="I8" s="32">
        <f t="shared" si="6"/>
        <v>19.999999999999993</v>
      </c>
      <c r="J8" s="32">
        <f t="shared" si="7"/>
        <v>-20.000000000000018</v>
      </c>
      <c r="K8" s="32">
        <f t="shared" si="8"/>
        <v>39.999999999999986</v>
      </c>
      <c r="L8" s="32">
        <f t="shared" si="9"/>
        <v>59.999999999999986</v>
      </c>
      <c r="M8" s="32">
        <f t="shared" si="10"/>
        <v>-2.3092638912203256E-14</v>
      </c>
      <c r="N8" s="32">
        <f t="shared" si="11"/>
        <v>9.9999999999999858</v>
      </c>
      <c r="O8" s="32">
        <f t="shared" si="12"/>
        <v>-19.999999999999996</v>
      </c>
      <c r="P8" s="32">
        <f t="shared" si="13"/>
        <v>-30.000000000000028</v>
      </c>
      <c r="Q8" s="32">
        <f t="shared" si="14"/>
        <v>0</v>
      </c>
      <c r="R8" s="32">
        <f t="shared" si="15"/>
        <v>19.999999999999972</v>
      </c>
      <c r="S8" s="32">
        <f t="shared" si="16"/>
        <v>-20.000000000000018</v>
      </c>
      <c r="T8" s="32">
        <f t="shared" si="17"/>
        <v>-10.000000000000011</v>
      </c>
      <c r="U8" s="32">
        <f t="shared" si="18"/>
        <v>-10.000000000000011</v>
      </c>
      <c r="V8" s="32">
        <f t="shared" si="19"/>
        <v>0</v>
      </c>
      <c r="W8" s="32">
        <f t="shared" si="20"/>
        <v>9.9999999999999858</v>
      </c>
      <c r="X8" s="32">
        <f t="shared" si="21"/>
        <v>59.999999999999972</v>
      </c>
      <c r="Y8" s="32">
        <f t="shared" si="22"/>
        <v>-50</v>
      </c>
      <c r="Z8" s="32">
        <f t="shared" si="23"/>
        <v>-10.000000000000021</v>
      </c>
      <c r="AA8" s="32">
        <f t="shared" si="24"/>
        <v>-30.000000000000014</v>
      </c>
      <c r="AB8" s="32">
        <f t="shared" si="25"/>
        <v>19.999999999999986</v>
      </c>
      <c r="AC8" s="32">
        <f t="shared" si="26"/>
        <v>-40.000000000000014</v>
      </c>
      <c r="AD8" s="32">
        <f t="shared" si="27"/>
        <v>-70.000000000000014</v>
      </c>
      <c r="AE8" s="32">
        <f t="shared" si="28"/>
        <v>-40.000000000000014</v>
      </c>
      <c r="AF8" s="32">
        <f t="shared" si="29"/>
        <v>-40.000000000000014</v>
      </c>
      <c r="AG8">
        <f>DEVSQ(H$3:H86)/(COUNT(H$3:H86)-A8-1)</f>
        <v>1939.9350649350649</v>
      </c>
      <c r="AH8">
        <f t="shared" si="30"/>
        <v>1.2124594155844155</v>
      </c>
    </row>
    <row r="9" spans="1:35" x14ac:dyDescent="0.25">
      <c r="A9" s="6">
        <v>7</v>
      </c>
      <c r="B9" s="39">
        <v>-40.000000000000014</v>
      </c>
      <c r="C9" s="32">
        <f t="shared" si="0"/>
        <v>50.000000000000021</v>
      </c>
      <c r="D9" s="32">
        <f t="shared" si="1"/>
        <v>40.000000000000014</v>
      </c>
      <c r="E9" s="32">
        <f t="shared" si="2"/>
        <v>90.000000000000014</v>
      </c>
      <c r="F9" s="32">
        <f t="shared" si="3"/>
        <v>30.000000000000007</v>
      </c>
      <c r="G9" s="32">
        <f t="shared" si="4"/>
        <v>40.000000000000014</v>
      </c>
      <c r="H9" s="32">
        <f t="shared" si="5"/>
        <v>50.000000000000021</v>
      </c>
      <c r="I9" s="32">
        <f t="shared" si="6"/>
        <v>10.000000000000011</v>
      </c>
      <c r="J9" s="32">
        <f t="shared" si="7"/>
        <v>70.000000000000014</v>
      </c>
      <c r="K9" s="32">
        <f t="shared" si="8"/>
        <v>90.000000000000014</v>
      </c>
      <c r="L9" s="32">
        <f t="shared" si="9"/>
        <v>30.000000000000007</v>
      </c>
      <c r="M9" s="32">
        <f t="shared" si="10"/>
        <v>40.000000000000014</v>
      </c>
      <c r="N9" s="32">
        <f t="shared" si="11"/>
        <v>10.000000000000032</v>
      </c>
      <c r="O9" s="32">
        <f t="shared" si="12"/>
        <v>0</v>
      </c>
      <c r="P9" s="32">
        <f t="shared" si="13"/>
        <v>30.000000000000028</v>
      </c>
      <c r="Q9" s="32">
        <f t="shared" si="14"/>
        <v>50</v>
      </c>
      <c r="R9" s="32">
        <f t="shared" si="15"/>
        <v>10.000000000000011</v>
      </c>
      <c r="S9" s="32">
        <f t="shared" si="16"/>
        <v>20.000000000000018</v>
      </c>
      <c r="T9" s="32">
        <f t="shared" si="17"/>
        <v>20.000000000000018</v>
      </c>
      <c r="U9" s="32">
        <f t="shared" si="18"/>
        <v>30.000000000000014</v>
      </c>
      <c r="V9" s="32">
        <f t="shared" si="19"/>
        <v>40.000000000000014</v>
      </c>
      <c r="W9" s="32">
        <f t="shared" si="20"/>
        <v>90</v>
      </c>
      <c r="X9" s="32">
        <f t="shared" si="21"/>
        <v>-19.999999999999972</v>
      </c>
      <c r="Y9" s="32">
        <f t="shared" si="22"/>
        <v>20.000000000000007</v>
      </c>
      <c r="Z9" s="32">
        <f t="shared" si="23"/>
        <v>0</v>
      </c>
      <c r="AA9" s="32">
        <f t="shared" si="24"/>
        <v>50.000000000000014</v>
      </c>
      <c r="AB9" s="32">
        <f t="shared" si="25"/>
        <v>-9.9999999999999858</v>
      </c>
      <c r="AC9" s="32">
        <f t="shared" si="26"/>
        <v>-39.999999999999986</v>
      </c>
      <c r="AD9" s="32">
        <f t="shared" si="27"/>
        <v>-9.9999999999999858</v>
      </c>
      <c r="AE9" s="32">
        <f t="shared" si="28"/>
        <v>-9.9999999999999858</v>
      </c>
      <c r="AF9" s="32">
        <f t="shared" si="29"/>
        <v>30.000000000000007</v>
      </c>
      <c r="AG9">
        <f>DEVSQ(I$3:I85)/(COUNT(I$3:I85)-A9-1)</f>
        <v>2521.9598393574292</v>
      </c>
      <c r="AH9">
        <f t="shared" si="30"/>
        <v>1.5762248995983932</v>
      </c>
    </row>
    <row r="10" spans="1:35" x14ac:dyDescent="0.25">
      <c r="A10" s="6">
        <v>8</v>
      </c>
      <c r="B10" s="39">
        <v>10.000000000000009</v>
      </c>
      <c r="C10" s="32">
        <f t="shared" si="0"/>
        <v>-10.000000000000009</v>
      </c>
      <c r="D10" s="32">
        <f t="shared" si="1"/>
        <v>39.999999999999993</v>
      </c>
      <c r="E10" s="32">
        <f t="shared" si="2"/>
        <v>-20.000000000000018</v>
      </c>
      <c r="F10" s="32">
        <f t="shared" si="3"/>
        <v>-10.000000000000009</v>
      </c>
      <c r="G10" s="32">
        <f t="shared" si="4"/>
        <v>0</v>
      </c>
      <c r="H10" s="32">
        <f t="shared" si="5"/>
        <v>-40.000000000000014</v>
      </c>
      <c r="I10" s="32">
        <f t="shared" si="6"/>
        <v>19.999999999999993</v>
      </c>
      <c r="J10" s="32">
        <f t="shared" si="7"/>
        <v>39.999999999999993</v>
      </c>
      <c r="K10" s="32">
        <f t="shared" si="8"/>
        <v>-20.000000000000018</v>
      </c>
      <c r="L10" s="32">
        <f t="shared" si="9"/>
        <v>-10.000000000000009</v>
      </c>
      <c r="M10" s="32">
        <f t="shared" si="10"/>
        <v>-39.999999999999993</v>
      </c>
      <c r="N10" s="32">
        <f t="shared" si="11"/>
        <v>-50.000000000000021</v>
      </c>
      <c r="O10" s="32">
        <f t="shared" si="12"/>
        <v>-19.999999999999993</v>
      </c>
      <c r="P10" s="32">
        <f t="shared" si="13"/>
        <v>-2.3092638912203256E-14</v>
      </c>
      <c r="Q10" s="32">
        <f t="shared" si="14"/>
        <v>-40.000000000000014</v>
      </c>
      <c r="R10" s="32">
        <f t="shared" si="15"/>
        <v>-30.000000000000007</v>
      </c>
      <c r="S10" s="32">
        <f t="shared" si="16"/>
        <v>-30.000000000000007</v>
      </c>
      <c r="T10" s="32">
        <f t="shared" si="17"/>
        <v>-20.000000000000007</v>
      </c>
      <c r="U10" s="32">
        <f t="shared" si="18"/>
        <v>-10.000000000000009</v>
      </c>
      <c r="V10" s="32">
        <f t="shared" si="19"/>
        <v>39.999999999999979</v>
      </c>
      <c r="W10" s="32">
        <f t="shared" si="20"/>
        <v>-70</v>
      </c>
      <c r="X10" s="32">
        <f t="shared" si="21"/>
        <v>-30.000000000000014</v>
      </c>
      <c r="Y10" s="32">
        <f t="shared" si="22"/>
        <v>-50.000000000000007</v>
      </c>
      <c r="Z10" s="32">
        <f t="shared" si="23"/>
        <v>0</v>
      </c>
      <c r="AA10" s="32">
        <f t="shared" si="24"/>
        <v>-60.000000000000007</v>
      </c>
      <c r="AB10" s="32">
        <f t="shared" si="25"/>
        <v>-90.000000000000014</v>
      </c>
      <c r="AC10" s="32">
        <f t="shared" si="26"/>
        <v>-60.000000000000007</v>
      </c>
      <c r="AD10" s="32">
        <f t="shared" si="27"/>
        <v>-60.000000000000007</v>
      </c>
      <c r="AE10" s="32">
        <f t="shared" si="28"/>
        <v>-20.000000000000018</v>
      </c>
      <c r="AF10" s="32">
        <f t="shared" si="29"/>
        <v>0</v>
      </c>
      <c r="AG10">
        <f>DEVSQ(J$3:J84)/(COUNT(J$3:J84)-A10-1)</f>
        <v>2069.31172736385</v>
      </c>
      <c r="AH10">
        <f t="shared" si="30"/>
        <v>1.2933198296024062</v>
      </c>
    </row>
    <row r="11" spans="1:35" x14ac:dyDescent="0.25">
      <c r="A11" s="6">
        <v>9</v>
      </c>
      <c r="B11" s="39">
        <v>0</v>
      </c>
      <c r="C11" s="32">
        <f t="shared" si="0"/>
        <v>50</v>
      </c>
      <c r="D11" s="32">
        <f t="shared" si="1"/>
        <v>-10.000000000000009</v>
      </c>
      <c r="E11" s="32">
        <f t="shared" si="2"/>
        <v>0</v>
      </c>
      <c r="F11" s="32">
        <f t="shared" si="3"/>
        <v>10.000000000000009</v>
      </c>
      <c r="G11" s="32">
        <f t="shared" si="4"/>
        <v>-30.000000000000004</v>
      </c>
      <c r="H11" s="32">
        <f t="shared" si="5"/>
        <v>30.000000000000004</v>
      </c>
      <c r="I11" s="32">
        <f t="shared" si="6"/>
        <v>50</v>
      </c>
      <c r="J11" s="32">
        <f t="shared" si="7"/>
        <v>-10.000000000000009</v>
      </c>
      <c r="K11" s="32">
        <f t="shared" si="8"/>
        <v>0</v>
      </c>
      <c r="L11" s="32">
        <f t="shared" si="9"/>
        <v>-29.999999999999982</v>
      </c>
      <c r="M11" s="32">
        <f t="shared" si="10"/>
        <v>-40.000000000000014</v>
      </c>
      <c r="N11" s="32">
        <f t="shared" si="11"/>
        <v>-9.9999999999999858</v>
      </c>
      <c r="O11" s="32">
        <f t="shared" si="12"/>
        <v>9.9999999999999858</v>
      </c>
      <c r="P11" s="32">
        <f t="shared" si="13"/>
        <v>-30.000000000000004</v>
      </c>
      <c r="Q11" s="32">
        <f t="shared" si="14"/>
        <v>-19.999999999999996</v>
      </c>
      <c r="R11" s="32">
        <f t="shared" si="15"/>
        <v>-19.999999999999996</v>
      </c>
      <c r="S11" s="32">
        <f t="shared" si="16"/>
        <v>-9.9999999999999982</v>
      </c>
      <c r="T11" s="32">
        <f t="shared" si="17"/>
        <v>0</v>
      </c>
      <c r="U11" s="32">
        <f t="shared" si="18"/>
        <v>49.999999999999986</v>
      </c>
      <c r="V11" s="32">
        <f t="shared" si="19"/>
        <v>-59.999999999999986</v>
      </c>
      <c r="W11" s="32">
        <f t="shared" si="20"/>
        <v>-20.000000000000007</v>
      </c>
      <c r="X11" s="32">
        <f t="shared" si="21"/>
        <v>-40</v>
      </c>
      <c r="Y11" s="32">
        <f t="shared" si="22"/>
        <v>9.9999999999999982</v>
      </c>
      <c r="Z11" s="32">
        <f t="shared" si="23"/>
        <v>-50</v>
      </c>
      <c r="AA11" s="32">
        <f t="shared" si="24"/>
        <v>-80</v>
      </c>
      <c r="AB11" s="32">
        <f t="shared" si="25"/>
        <v>-50</v>
      </c>
      <c r="AC11" s="32">
        <f t="shared" si="26"/>
        <v>-50</v>
      </c>
      <c r="AD11" s="32">
        <f t="shared" si="27"/>
        <v>-10.000000000000009</v>
      </c>
      <c r="AE11" s="32">
        <f t="shared" si="28"/>
        <v>10.000000000000009</v>
      </c>
      <c r="AF11" s="32">
        <f t="shared" si="29"/>
        <v>19.999999999999996</v>
      </c>
      <c r="AG11">
        <f>DEVSQ(K$3:K83)/(COUNT(K$3:K83)-A11-1)</f>
        <v>2480.0556424969577</v>
      </c>
      <c r="AH11">
        <f t="shared" si="30"/>
        <v>1.5500347765605986</v>
      </c>
    </row>
    <row r="12" spans="1:35" x14ac:dyDescent="0.25">
      <c r="A12" s="6">
        <v>10</v>
      </c>
      <c r="B12" s="39">
        <v>50</v>
      </c>
      <c r="C12" s="32">
        <f t="shared" si="0"/>
        <v>-60.000000000000007</v>
      </c>
      <c r="D12" s="32">
        <f t="shared" si="1"/>
        <v>-50</v>
      </c>
      <c r="E12" s="32">
        <f t="shared" si="2"/>
        <v>-39.999999999999993</v>
      </c>
      <c r="F12" s="32">
        <f t="shared" si="3"/>
        <v>-80</v>
      </c>
      <c r="G12" s="32">
        <f t="shared" si="4"/>
        <v>-19.999999999999996</v>
      </c>
      <c r="H12" s="32">
        <f t="shared" si="5"/>
        <v>0</v>
      </c>
      <c r="I12" s="32">
        <f t="shared" si="6"/>
        <v>-60.000000000000007</v>
      </c>
      <c r="J12" s="32">
        <f t="shared" si="7"/>
        <v>-50</v>
      </c>
      <c r="K12" s="32">
        <f t="shared" si="8"/>
        <v>-79.999999999999986</v>
      </c>
      <c r="L12" s="32">
        <f t="shared" si="9"/>
        <v>-90.000000000000014</v>
      </c>
      <c r="M12" s="32">
        <f t="shared" si="10"/>
        <v>-59.999999999999986</v>
      </c>
      <c r="N12" s="32">
        <f t="shared" si="11"/>
        <v>-40.000000000000014</v>
      </c>
      <c r="O12" s="32">
        <f t="shared" si="12"/>
        <v>-80</v>
      </c>
      <c r="P12" s="32">
        <f t="shared" si="13"/>
        <v>-70</v>
      </c>
      <c r="Q12" s="32">
        <f t="shared" si="14"/>
        <v>-70</v>
      </c>
      <c r="R12" s="32">
        <f t="shared" si="15"/>
        <v>-60</v>
      </c>
      <c r="S12" s="32">
        <f t="shared" si="16"/>
        <v>-50</v>
      </c>
      <c r="T12" s="32">
        <f t="shared" si="17"/>
        <v>0</v>
      </c>
      <c r="U12" s="32">
        <f t="shared" si="18"/>
        <v>-109.99999999999999</v>
      </c>
      <c r="V12" s="32">
        <f t="shared" si="19"/>
        <v>-70</v>
      </c>
      <c r="W12" s="32">
        <f t="shared" si="20"/>
        <v>-90</v>
      </c>
      <c r="X12" s="32">
        <f t="shared" si="21"/>
        <v>-40</v>
      </c>
      <c r="Y12" s="32">
        <f t="shared" si="22"/>
        <v>-100</v>
      </c>
      <c r="Z12" s="32">
        <f t="shared" si="23"/>
        <v>-130</v>
      </c>
      <c r="AA12" s="32">
        <f t="shared" si="24"/>
        <v>-100</v>
      </c>
      <c r="AB12" s="32">
        <f t="shared" si="25"/>
        <v>-100</v>
      </c>
      <c r="AC12" s="32">
        <f t="shared" si="26"/>
        <v>-60.000000000000007</v>
      </c>
      <c r="AD12" s="32">
        <f t="shared" si="27"/>
        <v>-39.999999999999993</v>
      </c>
      <c r="AE12" s="32">
        <f t="shared" si="28"/>
        <v>-30.000000000000004</v>
      </c>
      <c r="AF12" s="32">
        <f t="shared" si="29"/>
        <v>-70</v>
      </c>
      <c r="AG12">
        <f>DEVSQ(L$3:L82)/(COUNT(L$3:L82)-A12-1)</f>
        <v>2339.1123188405795</v>
      </c>
      <c r="AH12">
        <f t="shared" si="30"/>
        <v>1.4619451992753623</v>
      </c>
    </row>
    <row r="13" spans="1:35" x14ac:dyDescent="0.25">
      <c r="A13" s="6">
        <v>11</v>
      </c>
      <c r="B13" s="39">
        <v>-10.000000000000009</v>
      </c>
      <c r="C13" s="32">
        <f t="shared" si="0"/>
        <v>10.000000000000009</v>
      </c>
      <c r="D13" s="32">
        <f t="shared" si="1"/>
        <v>20.000000000000018</v>
      </c>
      <c r="E13" s="32">
        <f t="shared" si="2"/>
        <v>-19.999999999999993</v>
      </c>
      <c r="F13" s="32">
        <f t="shared" si="3"/>
        <v>40.000000000000014</v>
      </c>
      <c r="G13" s="32">
        <f t="shared" si="4"/>
        <v>60.000000000000007</v>
      </c>
      <c r="H13" s="32">
        <f t="shared" si="5"/>
        <v>0</v>
      </c>
      <c r="I13" s="32">
        <f t="shared" si="6"/>
        <v>10.000000000000009</v>
      </c>
      <c r="J13" s="32">
        <f t="shared" si="7"/>
        <v>-19.999999999999972</v>
      </c>
      <c r="K13" s="32">
        <f t="shared" si="8"/>
        <v>-30.000000000000007</v>
      </c>
      <c r="L13" s="32">
        <f t="shared" si="9"/>
        <v>2.3092638912203256E-14</v>
      </c>
      <c r="M13" s="32">
        <f t="shared" si="10"/>
        <v>19.999999999999993</v>
      </c>
      <c r="N13" s="32">
        <f t="shared" si="11"/>
        <v>-19.999999999999993</v>
      </c>
      <c r="O13" s="32">
        <f t="shared" si="12"/>
        <v>-9.9999999999999876</v>
      </c>
      <c r="P13" s="32">
        <f t="shared" si="13"/>
        <v>-9.9999999999999876</v>
      </c>
      <c r="Q13" s="32">
        <f t="shared" si="14"/>
        <v>0</v>
      </c>
      <c r="R13" s="32">
        <f t="shared" si="15"/>
        <v>10.000000000000009</v>
      </c>
      <c r="S13" s="32">
        <f t="shared" si="16"/>
        <v>59.999999999999993</v>
      </c>
      <c r="T13" s="32">
        <f t="shared" si="17"/>
        <v>-49.999999999999979</v>
      </c>
      <c r="U13" s="32">
        <f t="shared" si="18"/>
        <v>-9.9999999999999982</v>
      </c>
      <c r="V13" s="32">
        <f t="shared" si="19"/>
        <v>-29.999999999999993</v>
      </c>
      <c r="W13" s="32">
        <f t="shared" si="20"/>
        <v>20.000000000000007</v>
      </c>
      <c r="X13" s="32">
        <f t="shared" si="21"/>
        <v>-39.999999999999993</v>
      </c>
      <c r="Y13" s="32">
        <f t="shared" si="22"/>
        <v>-69.999999999999986</v>
      </c>
      <c r="Z13" s="32">
        <f t="shared" si="23"/>
        <v>-39.999999999999993</v>
      </c>
      <c r="AA13" s="32">
        <f t="shared" si="24"/>
        <v>-39.999999999999993</v>
      </c>
      <c r="AB13" s="32">
        <f t="shared" si="25"/>
        <v>0</v>
      </c>
      <c r="AC13" s="32">
        <f t="shared" si="26"/>
        <v>20.000000000000018</v>
      </c>
      <c r="AD13" s="32">
        <f t="shared" si="27"/>
        <v>30.000000000000007</v>
      </c>
      <c r="AE13" s="32">
        <f t="shared" si="28"/>
        <v>-9.9999999999999876</v>
      </c>
      <c r="AF13" s="32">
        <f t="shared" si="29"/>
        <v>30.000000000000007</v>
      </c>
      <c r="AG13">
        <f>DEVSQ(M$3:M81)/(COUNT(M$3:M81)-A13-1)</f>
        <v>2240.5819006234647</v>
      </c>
      <c r="AH13">
        <f t="shared" si="30"/>
        <v>1.4003636878896655</v>
      </c>
    </row>
    <row r="14" spans="1:35" x14ac:dyDescent="0.25">
      <c r="A14" s="6">
        <v>12</v>
      </c>
      <c r="B14" s="39">
        <v>0</v>
      </c>
      <c r="C14" s="32">
        <f t="shared" si="0"/>
        <v>10.000000000000009</v>
      </c>
      <c r="D14" s="32">
        <f t="shared" si="1"/>
        <v>-30.000000000000004</v>
      </c>
      <c r="E14" s="32">
        <f t="shared" si="2"/>
        <v>30.000000000000004</v>
      </c>
      <c r="F14" s="32">
        <f t="shared" si="3"/>
        <v>50</v>
      </c>
      <c r="G14" s="32">
        <f t="shared" si="4"/>
        <v>-10.000000000000009</v>
      </c>
      <c r="H14" s="32">
        <f t="shared" si="5"/>
        <v>0</v>
      </c>
      <c r="I14" s="32">
        <f t="shared" si="6"/>
        <v>-29.999999999999982</v>
      </c>
      <c r="J14" s="32">
        <f t="shared" si="7"/>
        <v>-40.000000000000014</v>
      </c>
      <c r="K14" s="32">
        <f t="shared" si="8"/>
        <v>-9.9999999999999858</v>
      </c>
      <c r="L14" s="32">
        <f t="shared" si="9"/>
        <v>9.9999999999999858</v>
      </c>
      <c r="M14" s="32">
        <f t="shared" si="10"/>
        <v>-30.000000000000004</v>
      </c>
      <c r="N14" s="32">
        <f t="shared" si="11"/>
        <v>-19.999999999999996</v>
      </c>
      <c r="O14" s="32">
        <f t="shared" si="12"/>
        <v>-19.999999999999996</v>
      </c>
      <c r="P14" s="32">
        <f t="shared" si="13"/>
        <v>-9.9999999999999982</v>
      </c>
      <c r="Q14" s="32">
        <f t="shared" si="14"/>
        <v>0</v>
      </c>
      <c r="R14" s="32">
        <f t="shared" si="15"/>
        <v>49.999999999999986</v>
      </c>
      <c r="S14" s="32">
        <f t="shared" si="16"/>
        <v>-59.999999999999986</v>
      </c>
      <c r="T14" s="32">
        <f t="shared" si="17"/>
        <v>-20.000000000000007</v>
      </c>
      <c r="U14" s="32">
        <f t="shared" si="18"/>
        <v>-40</v>
      </c>
      <c r="V14" s="32">
        <f t="shared" si="19"/>
        <v>9.9999999999999982</v>
      </c>
      <c r="W14" s="32">
        <f t="shared" si="20"/>
        <v>-50</v>
      </c>
      <c r="X14" s="32">
        <f t="shared" si="21"/>
        <v>-80</v>
      </c>
      <c r="Y14" s="32">
        <f t="shared" si="22"/>
        <v>-50</v>
      </c>
      <c r="Z14" s="32">
        <f t="shared" si="23"/>
        <v>-50</v>
      </c>
      <c r="AA14" s="32">
        <f t="shared" si="24"/>
        <v>-10.000000000000009</v>
      </c>
      <c r="AB14" s="32">
        <f t="shared" si="25"/>
        <v>10.000000000000009</v>
      </c>
      <c r="AC14" s="32">
        <f t="shared" si="26"/>
        <v>19.999999999999996</v>
      </c>
      <c r="AD14" s="32">
        <f t="shared" si="27"/>
        <v>-19.999999999999996</v>
      </c>
      <c r="AE14" s="32">
        <f t="shared" si="28"/>
        <v>19.999999999999996</v>
      </c>
      <c r="AF14" s="32">
        <f t="shared" si="29"/>
        <v>-19.999999999999996</v>
      </c>
      <c r="AG14">
        <f>DEVSQ(N$3:N80)/(COUNT(N$3:N80)-A14-1)</f>
        <v>2874.8915187376724</v>
      </c>
      <c r="AH14">
        <f t="shared" si="30"/>
        <v>1.7968071992110453</v>
      </c>
    </row>
    <row r="15" spans="1:35" x14ac:dyDescent="0.25">
      <c r="A15" s="6">
        <v>13</v>
      </c>
      <c r="B15" s="39">
        <v>10.000000000000009</v>
      </c>
      <c r="C15" s="32">
        <f t="shared" si="0"/>
        <v>-40.000000000000014</v>
      </c>
      <c r="D15" s="32">
        <f t="shared" si="1"/>
        <v>19.999999999999993</v>
      </c>
      <c r="E15" s="32">
        <f t="shared" si="2"/>
        <v>39.999999999999993</v>
      </c>
      <c r="F15" s="32">
        <f t="shared" si="3"/>
        <v>-20.000000000000018</v>
      </c>
      <c r="G15" s="32">
        <f t="shared" si="4"/>
        <v>-10.000000000000009</v>
      </c>
      <c r="H15" s="32">
        <f t="shared" si="5"/>
        <v>-39.999999999999993</v>
      </c>
      <c r="I15" s="32">
        <f t="shared" si="6"/>
        <v>-50.000000000000021</v>
      </c>
      <c r="J15" s="32">
        <f t="shared" si="7"/>
        <v>-19.999999999999993</v>
      </c>
      <c r="K15" s="32">
        <f t="shared" si="8"/>
        <v>-2.3092638912203256E-14</v>
      </c>
      <c r="L15" s="32">
        <f t="shared" si="9"/>
        <v>-40.000000000000014</v>
      </c>
      <c r="M15" s="32">
        <f t="shared" si="10"/>
        <v>-30.000000000000007</v>
      </c>
      <c r="N15" s="32">
        <f t="shared" si="11"/>
        <v>-30.000000000000007</v>
      </c>
      <c r="O15" s="32">
        <f t="shared" si="12"/>
        <v>-20.000000000000007</v>
      </c>
      <c r="P15" s="32">
        <f t="shared" si="13"/>
        <v>-10.000000000000009</v>
      </c>
      <c r="Q15" s="32">
        <f t="shared" si="14"/>
        <v>39.999999999999979</v>
      </c>
      <c r="R15" s="32">
        <f t="shared" si="15"/>
        <v>-70</v>
      </c>
      <c r="S15" s="32">
        <f t="shared" si="16"/>
        <v>-30.000000000000014</v>
      </c>
      <c r="T15" s="32">
        <f t="shared" si="17"/>
        <v>-50.000000000000007</v>
      </c>
      <c r="U15" s="32">
        <f t="shared" si="18"/>
        <v>0</v>
      </c>
      <c r="V15" s="32">
        <f t="shared" si="19"/>
        <v>-60.000000000000007</v>
      </c>
      <c r="W15" s="32">
        <f t="shared" si="20"/>
        <v>-90.000000000000014</v>
      </c>
      <c r="X15" s="32">
        <f t="shared" si="21"/>
        <v>-60.000000000000007</v>
      </c>
      <c r="Y15" s="32">
        <f t="shared" si="22"/>
        <v>-60.000000000000007</v>
      </c>
      <c r="Z15" s="32">
        <f t="shared" si="23"/>
        <v>-20.000000000000018</v>
      </c>
      <c r="AA15" s="32">
        <f t="shared" si="24"/>
        <v>0</v>
      </c>
      <c r="AB15" s="32">
        <f t="shared" si="25"/>
        <v>9.9999999999999876</v>
      </c>
      <c r="AC15" s="32">
        <f t="shared" si="26"/>
        <v>-30.000000000000007</v>
      </c>
      <c r="AD15" s="32">
        <f t="shared" si="27"/>
        <v>9.9999999999999876</v>
      </c>
      <c r="AE15" s="32">
        <f t="shared" si="28"/>
        <v>-30.000000000000007</v>
      </c>
      <c r="AF15" s="32">
        <f t="shared" si="29"/>
        <v>-50</v>
      </c>
      <c r="AG15">
        <f>DEVSQ(O$3:O79)/(COUNT(O$3:O79)-A15-1)</f>
        <v>2919.8928056070913</v>
      </c>
      <c r="AH15">
        <f t="shared" si="30"/>
        <v>1.824933003504432</v>
      </c>
    </row>
    <row r="16" spans="1:35" x14ac:dyDescent="0.25">
      <c r="A16" s="6">
        <v>14</v>
      </c>
      <c r="B16" s="39">
        <v>-30.000000000000004</v>
      </c>
      <c r="C16" s="32">
        <f t="shared" si="0"/>
        <v>60.000000000000007</v>
      </c>
      <c r="D16" s="32">
        <f t="shared" si="1"/>
        <v>80</v>
      </c>
      <c r="E16" s="32">
        <f t="shared" si="2"/>
        <v>19.999999999999993</v>
      </c>
      <c r="F16" s="32">
        <f t="shared" si="3"/>
        <v>30.000000000000004</v>
      </c>
      <c r="G16" s="32">
        <f t="shared" si="4"/>
        <v>0</v>
      </c>
      <c r="H16" s="32">
        <f t="shared" si="5"/>
        <v>-10.000000000000011</v>
      </c>
      <c r="I16" s="32">
        <f t="shared" si="6"/>
        <v>20.000000000000018</v>
      </c>
      <c r="J16" s="32">
        <f t="shared" si="7"/>
        <v>39.999999999999986</v>
      </c>
      <c r="K16" s="32">
        <f t="shared" si="8"/>
        <v>0</v>
      </c>
      <c r="L16" s="32">
        <f t="shared" si="9"/>
        <v>10.000000000000007</v>
      </c>
      <c r="M16" s="32">
        <f t="shared" si="10"/>
        <v>10.000000000000007</v>
      </c>
      <c r="N16" s="32">
        <f t="shared" si="11"/>
        <v>20.000000000000007</v>
      </c>
      <c r="O16" s="32">
        <f t="shared" si="12"/>
        <v>30.000000000000004</v>
      </c>
      <c r="P16" s="32">
        <f t="shared" si="13"/>
        <v>79.999999999999986</v>
      </c>
      <c r="Q16" s="32">
        <f t="shared" si="14"/>
        <v>-29.999999999999982</v>
      </c>
      <c r="R16" s="32">
        <f t="shared" si="15"/>
        <v>9.9999999999999964</v>
      </c>
      <c r="S16" s="32">
        <f t="shared" si="16"/>
        <v>-9.9999999999999964</v>
      </c>
      <c r="T16" s="32">
        <f t="shared" si="17"/>
        <v>40</v>
      </c>
      <c r="U16" s="32">
        <f t="shared" si="18"/>
        <v>-19.999999999999996</v>
      </c>
      <c r="V16" s="32">
        <f t="shared" si="19"/>
        <v>-50</v>
      </c>
      <c r="W16" s="32">
        <f t="shared" si="20"/>
        <v>-19.999999999999996</v>
      </c>
      <c r="X16" s="32">
        <f t="shared" si="21"/>
        <v>-19.999999999999996</v>
      </c>
      <c r="Y16" s="32">
        <f t="shared" si="22"/>
        <v>19.999999999999993</v>
      </c>
      <c r="Z16" s="32">
        <f t="shared" si="23"/>
        <v>40.000000000000014</v>
      </c>
      <c r="AA16" s="32">
        <f t="shared" si="24"/>
        <v>50</v>
      </c>
      <c r="AB16" s="32">
        <f t="shared" si="25"/>
        <v>10.000000000000007</v>
      </c>
      <c r="AC16" s="32">
        <f t="shared" si="26"/>
        <v>50</v>
      </c>
      <c r="AD16" s="32">
        <f t="shared" si="27"/>
        <v>10.000000000000007</v>
      </c>
      <c r="AE16" s="32">
        <f t="shared" si="28"/>
        <v>-9.9999999999999893</v>
      </c>
      <c r="AF16" s="32">
        <f t="shared" si="29"/>
        <v>59.999999999999986</v>
      </c>
      <c r="AG16">
        <f>DEVSQ(P$3:P78)/(COUNT(P$3:P78)-A16-1)</f>
        <v>3013.0069025021576</v>
      </c>
      <c r="AH16">
        <f t="shared" si="30"/>
        <v>1.8831293140638485</v>
      </c>
    </row>
    <row r="17" spans="1:34" x14ac:dyDescent="0.25">
      <c r="A17" s="6">
        <v>15</v>
      </c>
      <c r="B17" s="39">
        <v>30.000000000000004</v>
      </c>
      <c r="C17" s="32">
        <f t="shared" si="0"/>
        <v>19.999999999999996</v>
      </c>
      <c r="D17" s="32">
        <f t="shared" si="1"/>
        <v>-40.000000000000014</v>
      </c>
      <c r="E17" s="32">
        <f t="shared" si="2"/>
        <v>-30.000000000000004</v>
      </c>
      <c r="F17" s="32">
        <f t="shared" si="3"/>
        <v>-59.999999999999986</v>
      </c>
      <c r="G17" s="32">
        <f t="shared" si="4"/>
        <v>-70.000000000000014</v>
      </c>
      <c r="H17" s="32">
        <f t="shared" si="5"/>
        <v>-39.999999999999986</v>
      </c>
      <c r="I17" s="32">
        <f t="shared" si="6"/>
        <v>-20.000000000000018</v>
      </c>
      <c r="J17" s="32">
        <f t="shared" si="7"/>
        <v>-60.000000000000007</v>
      </c>
      <c r="K17" s="32">
        <f t="shared" si="8"/>
        <v>-50</v>
      </c>
      <c r="L17" s="32">
        <f t="shared" si="9"/>
        <v>-50</v>
      </c>
      <c r="M17" s="32">
        <f t="shared" si="10"/>
        <v>-40</v>
      </c>
      <c r="N17" s="32">
        <f t="shared" si="11"/>
        <v>-30.000000000000004</v>
      </c>
      <c r="O17" s="32">
        <f t="shared" si="12"/>
        <v>19.999999999999982</v>
      </c>
      <c r="P17" s="32">
        <f t="shared" si="13"/>
        <v>-89.999999999999986</v>
      </c>
      <c r="Q17" s="32">
        <f t="shared" si="14"/>
        <v>-50.000000000000014</v>
      </c>
      <c r="R17" s="32">
        <f t="shared" si="15"/>
        <v>-70</v>
      </c>
      <c r="S17" s="32">
        <f t="shared" si="16"/>
        <v>-20.000000000000007</v>
      </c>
      <c r="T17" s="32">
        <f t="shared" si="17"/>
        <v>-80</v>
      </c>
      <c r="U17" s="32">
        <f t="shared" si="18"/>
        <v>-110</v>
      </c>
      <c r="V17" s="32">
        <f t="shared" si="19"/>
        <v>-80</v>
      </c>
      <c r="W17" s="32">
        <f t="shared" si="20"/>
        <v>-80</v>
      </c>
      <c r="X17" s="32">
        <f t="shared" si="21"/>
        <v>-40.000000000000014</v>
      </c>
      <c r="Y17" s="32">
        <f t="shared" si="22"/>
        <v>-19.999999999999993</v>
      </c>
      <c r="Z17" s="32">
        <f t="shared" si="23"/>
        <v>-10.000000000000007</v>
      </c>
      <c r="AA17" s="32">
        <f t="shared" si="24"/>
        <v>-50</v>
      </c>
      <c r="AB17" s="32">
        <f t="shared" si="25"/>
        <v>-10.000000000000007</v>
      </c>
      <c r="AC17" s="32">
        <f t="shared" si="26"/>
        <v>-50</v>
      </c>
      <c r="AD17" s="32">
        <f t="shared" si="27"/>
        <v>-70</v>
      </c>
      <c r="AE17" s="32">
        <f t="shared" si="28"/>
        <v>0</v>
      </c>
      <c r="AF17" s="32">
        <f t="shared" si="29"/>
        <v>-9.9999999999999858</v>
      </c>
      <c r="AG17">
        <f>DEVSQ(Q$3:Q77)/(COUNT(Q$3:Q77)-A17-1)</f>
        <v>3105.6723163841798</v>
      </c>
      <c r="AH17">
        <f t="shared" si="30"/>
        <v>1.9410451977401124</v>
      </c>
    </row>
    <row r="18" spans="1:34" x14ac:dyDescent="0.25">
      <c r="A18" s="6">
        <v>16</v>
      </c>
      <c r="B18" s="39">
        <v>50</v>
      </c>
      <c r="C18" s="32">
        <f t="shared" si="0"/>
        <v>-60.000000000000007</v>
      </c>
      <c r="D18" s="32">
        <f t="shared" si="1"/>
        <v>-50</v>
      </c>
      <c r="E18" s="32">
        <f t="shared" si="2"/>
        <v>-79.999999999999986</v>
      </c>
      <c r="F18" s="32">
        <f t="shared" si="3"/>
        <v>-90.000000000000014</v>
      </c>
      <c r="G18" s="32">
        <f t="shared" si="4"/>
        <v>-59.999999999999986</v>
      </c>
      <c r="H18" s="32">
        <f t="shared" si="5"/>
        <v>-40.000000000000014</v>
      </c>
      <c r="I18" s="32">
        <f t="shared" si="6"/>
        <v>-80</v>
      </c>
      <c r="J18" s="32">
        <f t="shared" si="7"/>
        <v>-70</v>
      </c>
      <c r="K18" s="32">
        <f t="shared" si="8"/>
        <v>-70</v>
      </c>
      <c r="L18" s="32">
        <f t="shared" si="9"/>
        <v>-60</v>
      </c>
      <c r="M18" s="32">
        <f t="shared" si="10"/>
        <v>-50</v>
      </c>
      <c r="N18" s="32">
        <f t="shared" si="11"/>
        <v>0</v>
      </c>
      <c r="O18" s="32">
        <f t="shared" si="12"/>
        <v>-109.99999999999999</v>
      </c>
      <c r="P18" s="32">
        <f t="shared" si="13"/>
        <v>-70</v>
      </c>
      <c r="Q18" s="32">
        <f t="shared" si="14"/>
        <v>-90</v>
      </c>
      <c r="R18" s="32">
        <f t="shared" si="15"/>
        <v>-40</v>
      </c>
      <c r="S18" s="32">
        <f t="shared" si="16"/>
        <v>-100</v>
      </c>
      <c r="T18" s="32">
        <f t="shared" si="17"/>
        <v>-130</v>
      </c>
      <c r="U18" s="32">
        <f t="shared" si="18"/>
        <v>-100</v>
      </c>
      <c r="V18" s="32">
        <f t="shared" si="19"/>
        <v>-100</v>
      </c>
      <c r="W18" s="32">
        <f t="shared" si="20"/>
        <v>-60.000000000000007</v>
      </c>
      <c r="X18" s="32">
        <f t="shared" si="21"/>
        <v>-39.999999999999993</v>
      </c>
      <c r="Y18" s="32">
        <f t="shared" si="22"/>
        <v>-30.000000000000004</v>
      </c>
      <c r="Z18" s="32">
        <f t="shared" si="23"/>
        <v>-70</v>
      </c>
      <c r="AA18" s="32">
        <f t="shared" si="24"/>
        <v>-30.000000000000004</v>
      </c>
      <c r="AB18" s="32">
        <f t="shared" si="25"/>
        <v>-70</v>
      </c>
      <c r="AC18" s="32">
        <f t="shared" si="26"/>
        <v>-90</v>
      </c>
      <c r="AD18" s="32">
        <f t="shared" si="27"/>
        <v>-20.000000000000018</v>
      </c>
      <c r="AE18" s="32">
        <f t="shared" si="28"/>
        <v>-29.999999999999982</v>
      </c>
      <c r="AF18" s="32">
        <f t="shared" si="29"/>
        <v>-70.000000000000014</v>
      </c>
      <c r="AG18">
        <f>DEVSQ(R$3:R76)/(COUNT(R$3:R76)-A18-1)</f>
        <v>2847.3447131341863</v>
      </c>
      <c r="AH18">
        <f t="shared" si="30"/>
        <v>1.7795904457088665</v>
      </c>
    </row>
    <row r="19" spans="1:34" x14ac:dyDescent="0.25">
      <c r="A19" s="6">
        <v>17</v>
      </c>
      <c r="B19" s="39">
        <v>-10.000000000000009</v>
      </c>
      <c r="C19" s="32">
        <f t="shared" si="0"/>
        <v>10.000000000000009</v>
      </c>
      <c r="D19" s="32">
        <f t="shared" si="1"/>
        <v>-19.999999999999972</v>
      </c>
      <c r="E19" s="32">
        <f t="shared" si="2"/>
        <v>-30.000000000000007</v>
      </c>
      <c r="F19" s="32">
        <f t="shared" si="3"/>
        <v>2.3092638912203256E-14</v>
      </c>
      <c r="G19" s="32">
        <f t="shared" si="4"/>
        <v>19.999999999999993</v>
      </c>
      <c r="H19" s="32">
        <f t="shared" si="5"/>
        <v>-19.999999999999993</v>
      </c>
      <c r="I19" s="32">
        <f t="shared" si="6"/>
        <v>-9.9999999999999876</v>
      </c>
      <c r="J19" s="32">
        <f t="shared" si="7"/>
        <v>-9.9999999999999876</v>
      </c>
      <c r="K19" s="32">
        <f t="shared" si="8"/>
        <v>0</v>
      </c>
      <c r="L19" s="32">
        <f t="shared" si="9"/>
        <v>10.000000000000009</v>
      </c>
      <c r="M19" s="32">
        <f t="shared" si="10"/>
        <v>59.999999999999993</v>
      </c>
      <c r="N19" s="32">
        <f t="shared" si="11"/>
        <v>-49.999999999999979</v>
      </c>
      <c r="O19" s="32">
        <f t="shared" si="12"/>
        <v>-9.9999999999999982</v>
      </c>
      <c r="P19" s="32">
        <f t="shared" si="13"/>
        <v>-29.999999999999993</v>
      </c>
      <c r="Q19" s="32">
        <f t="shared" si="14"/>
        <v>20.000000000000007</v>
      </c>
      <c r="R19" s="32">
        <f t="shared" si="15"/>
        <v>-39.999999999999993</v>
      </c>
      <c r="S19" s="32">
        <f t="shared" si="16"/>
        <v>-69.999999999999986</v>
      </c>
      <c r="T19" s="32">
        <f t="shared" si="17"/>
        <v>-39.999999999999993</v>
      </c>
      <c r="U19" s="32">
        <f t="shared" si="18"/>
        <v>-39.999999999999993</v>
      </c>
      <c r="V19" s="32">
        <f t="shared" si="19"/>
        <v>0</v>
      </c>
      <c r="W19" s="32">
        <f t="shared" si="20"/>
        <v>20.000000000000018</v>
      </c>
      <c r="X19" s="32">
        <f t="shared" si="21"/>
        <v>30.000000000000007</v>
      </c>
      <c r="Y19" s="32">
        <f t="shared" si="22"/>
        <v>-9.9999999999999876</v>
      </c>
      <c r="Z19" s="32">
        <f t="shared" si="23"/>
        <v>30.000000000000007</v>
      </c>
      <c r="AA19" s="32">
        <f t="shared" si="24"/>
        <v>-9.9999999999999876</v>
      </c>
      <c r="AB19" s="32">
        <f t="shared" si="25"/>
        <v>-29.999999999999986</v>
      </c>
      <c r="AC19" s="32">
        <f t="shared" si="26"/>
        <v>39.999999999999993</v>
      </c>
      <c r="AD19" s="32">
        <f t="shared" si="27"/>
        <v>30.000000000000028</v>
      </c>
      <c r="AE19" s="32">
        <f t="shared" si="28"/>
        <v>-10.000000000000009</v>
      </c>
      <c r="AF19" s="32">
        <f t="shared" si="29"/>
        <v>70.000000000000014</v>
      </c>
      <c r="AG19">
        <f>DEVSQ(S$3:S75)/(COUNT(S$3:S75)-A19-1)</f>
        <v>3068.692403486923</v>
      </c>
      <c r="AH19">
        <f t="shared" si="30"/>
        <v>1.9179327521793268</v>
      </c>
    </row>
    <row r="20" spans="1:34" x14ac:dyDescent="0.25">
      <c r="A20" s="6">
        <v>18</v>
      </c>
      <c r="B20" s="39">
        <v>0</v>
      </c>
      <c r="C20" s="32">
        <f t="shared" si="0"/>
        <v>-29.999999999999982</v>
      </c>
      <c r="D20" s="32">
        <f t="shared" si="1"/>
        <v>-40.000000000000014</v>
      </c>
      <c r="E20" s="32">
        <f t="shared" si="2"/>
        <v>-9.9999999999999858</v>
      </c>
      <c r="F20" s="32">
        <f t="shared" si="3"/>
        <v>9.9999999999999858</v>
      </c>
      <c r="G20" s="32">
        <f t="shared" si="4"/>
        <v>-30.000000000000004</v>
      </c>
      <c r="H20" s="32">
        <f t="shared" si="5"/>
        <v>-19.999999999999996</v>
      </c>
      <c r="I20" s="32">
        <f t="shared" si="6"/>
        <v>-19.999999999999996</v>
      </c>
      <c r="J20" s="32">
        <f t="shared" si="7"/>
        <v>-9.9999999999999982</v>
      </c>
      <c r="K20" s="32">
        <f t="shared" si="8"/>
        <v>0</v>
      </c>
      <c r="L20" s="32">
        <f t="shared" si="9"/>
        <v>49.999999999999986</v>
      </c>
      <c r="M20" s="32">
        <f t="shared" si="10"/>
        <v>-59.999999999999986</v>
      </c>
      <c r="N20" s="32">
        <f t="shared" si="11"/>
        <v>-20.000000000000007</v>
      </c>
      <c r="O20" s="32">
        <f t="shared" si="12"/>
        <v>-40</v>
      </c>
      <c r="P20" s="32">
        <f t="shared" si="13"/>
        <v>9.9999999999999982</v>
      </c>
      <c r="Q20" s="32">
        <f t="shared" si="14"/>
        <v>-50</v>
      </c>
      <c r="R20" s="32">
        <f t="shared" si="15"/>
        <v>-80</v>
      </c>
      <c r="S20" s="32">
        <f t="shared" si="16"/>
        <v>-50</v>
      </c>
      <c r="T20" s="32">
        <f t="shared" si="17"/>
        <v>-50</v>
      </c>
      <c r="U20" s="32">
        <f t="shared" si="18"/>
        <v>-10.000000000000009</v>
      </c>
      <c r="V20" s="32">
        <f t="shared" si="19"/>
        <v>10.000000000000009</v>
      </c>
      <c r="W20" s="32">
        <f t="shared" si="20"/>
        <v>19.999999999999996</v>
      </c>
      <c r="X20" s="32">
        <f t="shared" si="21"/>
        <v>-19.999999999999996</v>
      </c>
      <c r="Y20" s="32">
        <f t="shared" si="22"/>
        <v>19.999999999999996</v>
      </c>
      <c r="Z20" s="32">
        <f t="shared" si="23"/>
        <v>-19.999999999999996</v>
      </c>
      <c r="AA20" s="32">
        <f t="shared" si="24"/>
        <v>-39.999999999999993</v>
      </c>
      <c r="AB20" s="32">
        <f t="shared" si="25"/>
        <v>29.999999999999982</v>
      </c>
      <c r="AC20" s="32">
        <f t="shared" si="26"/>
        <v>20.000000000000018</v>
      </c>
      <c r="AD20" s="32">
        <f t="shared" si="27"/>
        <v>-20.000000000000018</v>
      </c>
      <c r="AE20" s="32">
        <f t="shared" si="28"/>
        <v>60.000000000000007</v>
      </c>
      <c r="AF20" s="32">
        <f t="shared" si="29"/>
        <v>-10.000000000000009</v>
      </c>
      <c r="AG20">
        <f>DEVSQ(T$3:T74)/(COUNT(T$3:T74)-A20-1)</f>
        <v>3747.0649895178185</v>
      </c>
      <c r="AH20">
        <f t="shared" si="30"/>
        <v>2.3419156184486365</v>
      </c>
    </row>
    <row r="21" spans="1:34" x14ac:dyDescent="0.25">
      <c r="A21" s="6">
        <v>19</v>
      </c>
      <c r="B21" s="39">
        <v>-29.999999999999982</v>
      </c>
      <c r="C21" s="32">
        <f t="shared" si="0"/>
        <v>-10.000000000000032</v>
      </c>
      <c r="D21" s="32">
        <f t="shared" si="1"/>
        <v>19.999999999999996</v>
      </c>
      <c r="E21" s="32">
        <f t="shared" si="2"/>
        <v>39.999999999999972</v>
      </c>
      <c r="F21" s="32">
        <f t="shared" si="3"/>
        <v>0</v>
      </c>
      <c r="G21" s="32">
        <f t="shared" si="4"/>
        <v>9.9999999999999858</v>
      </c>
      <c r="H21" s="32">
        <f t="shared" si="5"/>
        <v>9.9999999999999858</v>
      </c>
      <c r="I21" s="32">
        <f t="shared" si="6"/>
        <v>19.999999999999986</v>
      </c>
      <c r="J21" s="32">
        <f t="shared" si="7"/>
        <v>29.999999999999982</v>
      </c>
      <c r="K21" s="32">
        <f t="shared" si="8"/>
        <v>79.999999999999972</v>
      </c>
      <c r="L21" s="32">
        <f t="shared" si="9"/>
        <v>-30.000000000000004</v>
      </c>
      <c r="M21" s="32">
        <f t="shared" si="10"/>
        <v>9.9999999999999751</v>
      </c>
      <c r="N21" s="32">
        <f t="shared" si="11"/>
        <v>-10.000000000000018</v>
      </c>
      <c r="O21" s="32">
        <f t="shared" si="12"/>
        <v>39.999999999999979</v>
      </c>
      <c r="P21" s="32">
        <f t="shared" si="13"/>
        <v>-20.000000000000018</v>
      </c>
      <c r="Q21" s="32">
        <f t="shared" si="14"/>
        <v>-50.000000000000014</v>
      </c>
      <c r="R21" s="32">
        <f t="shared" si="15"/>
        <v>-20.000000000000018</v>
      </c>
      <c r="S21" s="32">
        <f t="shared" si="16"/>
        <v>-20.000000000000018</v>
      </c>
      <c r="T21" s="32">
        <f t="shared" si="17"/>
        <v>19.999999999999972</v>
      </c>
      <c r="U21" s="32">
        <f t="shared" si="18"/>
        <v>39.999999999999993</v>
      </c>
      <c r="V21" s="32">
        <f t="shared" si="19"/>
        <v>49.999999999999979</v>
      </c>
      <c r="W21" s="32">
        <f t="shared" si="20"/>
        <v>9.9999999999999858</v>
      </c>
      <c r="X21" s="32">
        <f t="shared" si="21"/>
        <v>49.999999999999979</v>
      </c>
      <c r="Y21" s="32">
        <f t="shared" si="22"/>
        <v>9.9999999999999858</v>
      </c>
      <c r="Z21" s="32">
        <f t="shared" si="23"/>
        <v>-10.000000000000011</v>
      </c>
      <c r="AA21" s="32">
        <f t="shared" si="24"/>
        <v>59.999999999999964</v>
      </c>
      <c r="AB21" s="32">
        <f t="shared" si="25"/>
        <v>50</v>
      </c>
      <c r="AC21" s="32">
        <f t="shared" si="26"/>
        <v>9.9999999999999645</v>
      </c>
      <c r="AD21" s="32">
        <f t="shared" si="27"/>
        <v>89.999999999999986</v>
      </c>
      <c r="AE21" s="32">
        <f t="shared" si="28"/>
        <v>19.999999999999972</v>
      </c>
      <c r="AF21" s="32">
        <f t="shared" si="29"/>
        <v>29.999999999999982</v>
      </c>
      <c r="AG21">
        <f>DEVSQ(U$3:U73)/(COUNT(U$3:U73)-A21-1)</f>
        <v>3452.9135597901136</v>
      </c>
      <c r="AH21">
        <f t="shared" si="30"/>
        <v>2.1580709748688212</v>
      </c>
    </row>
    <row r="22" spans="1:34" x14ac:dyDescent="0.25">
      <c r="A22" s="6">
        <v>20</v>
      </c>
      <c r="B22" s="39">
        <v>-40.000000000000014</v>
      </c>
      <c r="C22" s="32">
        <f t="shared" si="0"/>
        <v>30.000000000000028</v>
      </c>
      <c r="D22" s="32">
        <f t="shared" si="1"/>
        <v>50</v>
      </c>
      <c r="E22" s="32">
        <f t="shared" si="2"/>
        <v>10.000000000000011</v>
      </c>
      <c r="F22" s="32">
        <f t="shared" si="3"/>
        <v>20.000000000000018</v>
      </c>
      <c r="G22" s="32">
        <f t="shared" si="4"/>
        <v>20.000000000000018</v>
      </c>
      <c r="H22" s="32">
        <f t="shared" si="5"/>
        <v>30.000000000000014</v>
      </c>
      <c r="I22" s="32">
        <f t="shared" si="6"/>
        <v>40.000000000000014</v>
      </c>
      <c r="J22" s="32">
        <f t="shared" si="7"/>
        <v>90</v>
      </c>
      <c r="K22" s="32">
        <f t="shared" si="8"/>
        <v>-19.999999999999972</v>
      </c>
      <c r="L22" s="32">
        <f t="shared" si="9"/>
        <v>20.000000000000007</v>
      </c>
      <c r="M22" s="32">
        <f t="shared" si="10"/>
        <v>0</v>
      </c>
      <c r="N22" s="32">
        <f t="shared" si="11"/>
        <v>50.000000000000014</v>
      </c>
      <c r="O22" s="32">
        <f t="shared" si="12"/>
        <v>-9.9999999999999858</v>
      </c>
      <c r="P22" s="32">
        <f t="shared" si="13"/>
        <v>-39.999999999999986</v>
      </c>
      <c r="Q22" s="32">
        <f t="shared" si="14"/>
        <v>-9.9999999999999858</v>
      </c>
      <c r="R22" s="32">
        <f t="shared" si="15"/>
        <v>-9.9999999999999858</v>
      </c>
      <c r="S22" s="32">
        <f t="shared" si="16"/>
        <v>30.000000000000007</v>
      </c>
      <c r="T22" s="32">
        <f t="shared" si="17"/>
        <v>50.000000000000021</v>
      </c>
      <c r="U22" s="32">
        <f t="shared" si="18"/>
        <v>60.000000000000014</v>
      </c>
      <c r="V22" s="32">
        <f t="shared" si="19"/>
        <v>20.000000000000018</v>
      </c>
      <c r="W22" s="32">
        <f t="shared" si="20"/>
        <v>60.000000000000014</v>
      </c>
      <c r="X22" s="32">
        <f t="shared" si="21"/>
        <v>20.000000000000018</v>
      </c>
      <c r="Y22" s="32">
        <f t="shared" si="22"/>
        <v>0</v>
      </c>
      <c r="Z22" s="32">
        <f t="shared" si="23"/>
        <v>70</v>
      </c>
      <c r="AA22" s="32">
        <f t="shared" si="24"/>
        <v>60.000000000000028</v>
      </c>
      <c r="AB22" s="32">
        <f t="shared" si="25"/>
        <v>19.999999999999996</v>
      </c>
      <c r="AC22" s="32">
        <f t="shared" si="26"/>
        <v>100.00000000000003</v>
      </c>
      <c r="AD22" s="32">
        <f t="shared" si="27"/>
        <v>30.000000000000007</v>
      </c>
      <c r="AE22" s="32">
        <f t="shared" si="28"/>
        <v>40.000000000000014</v>
      </c>
      <c r="AF22" s="32">
        <f t="shared" si="29"/>
        <v>40.000000000000014</v>
      </c>
      <c r="AG22">
        <f>DEVSQ(V$3:V72)/(COUNT(V$3:V72)-A22-1)</f>
        <v>3912.2157434402338</v>
      </c>
      <c r="AH22">
        <f t="shared" si="30"/>
        <v>2.4451348396501462</v>
      </c>
    </row>
    <row r="23" spans="1:34" x14ac:dyDescent="0.25">
      <c r="A23" s="6">
        <v>21</v>
      </c>
      <c r="B23" s="39">
        <v>-9.9999999999999858</v>
      </c>
      <c r="C23" s="32">
        <f t="shared" si="0"/>
        <v>19.999999999999972</v>
      </c>
      <c r="D23" s="32">
        <f t="shared" si="1"/>
        <v>-20.000000000000018</v>
      </c>
      <c r="E23" s="32">
        <f t="shared" si="2"/>
        <v>-10.000000000000011</v>
      </c>
      <c r="F23" s="32">
        <f t="shared" si="3"/>
        <v>-10.000000000000011</v>
      </c>
      <c r="G23" s="32">
        <f t="shared" si="4"/>
        <v>0</v>
      </c>
      <c r="H23" s="32">
        <f t="shared" si="5"/>
        <v>9.9999999999999858</v>
      </c>
      <c r="I23" s="32">
        <f t="shared" si="6"/>
        <v>59.999999999999972</v>
      </c>
      <c r="J23" s="32">
        <f t="shared" si="7"/>
        <v>-50</v>
      </c>
      <c r="K23" s="32">
        <f t="shared" si="8"/>
        <v>-10.000000000000021</v>
      </c>
      <c r="L23" s="32">
        <f t="shared" si="9"/>
        <v>-30.000000000000014</v>
      </c>
      <c r="M23" s="32">
        <f t="shared" si="10"/>
        <v>19.999999999999986</v>
      </c>
      <c r="N23" s="32">
        <f t="shared" si="11"/>
        <v>-40.000000000000014</v>
      </c>
      <c r="O23" s="32">
        <f t="shared" si="12"/>
        <v>-70.000000000000014</v>
      </c>
      <c r="P23" s="32">
        <f t="shared" si="13"/>
        <v>-40.000000000000014</v>
      </c>
      <c r="Q23" s="32">
        <f t="shared" si="14"/>
        <v>-40.000000000000014</v>
      </c>
      <c r="R23" s="32">
        <f t="shared" si="15"/>
        <v>-2.3092638912203256E-14</v>
      </c>
      <c r="S23" s="32">
        <f t="shared" si="16"/>
        <v>19.999999999999993</v>
      </c>
      <c r="T23" s="32">
        <f t="shared" si="17"/>
        <v>29.999999999999982</v>
      </c>
      <c r="U23" s="32">
        <f t="shared" si="18"/>
        <v>-10.000000000000011</v>
      </c>
      <c r="V23" s="32">
        <f t="shared" si="19"/>
        <v>29.999999999999982</v>
      </c>
      <c r="W23" s="32">
        <f t="shared" si="20"/>
        <v>-10.000000000000011</v>
      </c>
      <c r="X23" s="32">
        <f t="shared" si="21"/>
        <v>-30.000000000000007</v>
      </c>
      <c r="Y23" s="32">
        <f t="shared" si="22"/>
        <v>39.999999999999972</v>
      </c>
      <c r="Z23" s="32">
        <f t="shared" si="23"/>
        <v>30.000000000000004</v>
      </c>
      <c r="AA23" s="32">
        <f t="shared" si="24"/>
        <v>-10.000000000000032</v>
      </c>
      <c r="AB23" s="32">
        <f t="shared" si="25"/>
        <v>70</v>
      </c>
      <c r="AC23" s="32">
        <f t="shared" si="26"/>
        <v>-2.3092638912203256E-14</v>
      </c>
      <c r="AD23" s="32">
        <f t="shared" si="27"/>
        <v>9.9999999999999858</v>
      </c>
      <c r="AE23" s="32">
        <f t="shared" si="28"/>
        <v>9.9999999999999858</v>
      </c>
      <c r="AF23" s="32">
        <f t="shared" si="29"/>
        <v>-10.000000000000011</v>
      </c>
      <c r="AG23">
        <f>DEVSQ(W$3:W71)/(COUNT(W$3:W71)-A23-1)</f>
        <v>4176.3182238667887</v>
      </c>
      <c r="AH23">
        <f t="shared" si="30"/>
        <v>2.610198889916743</v>
      </c>
    </row>
    <row r="24" spans="1:34" x14ac:dyDescent="0.25">
      <c r="A24" s="6">
        <v>22</v>
      </c>
      <c r="B24" s="39">
        <v>9.9999999999999858</v>
      </c>
      <c r="C24" s="32">
        <f t="shared" si="0"/>
        <v>-39.999999999999986</v>
      </c>
      <c r="D24" s="32">
        <f t="shared" si="1"/>
        <v>-29.999999999999982</v>
      </c>
      <c r="E24" s="32">
        <f t="shared" si="2"/>
        <v>-29.999999999999982</v>
      </c>
      <c r="F24" s="32">
        <f t="shared" si="3"/>
        <v>-19.999999999999986</v>
      </c>
      <c r="G24" s="32">
        <f t="shared" si="4"/>
        <v>-9.9999999999999858</v>
      </c>
      <c r="H24" s="32">
        <f t="shared" si="5"/>
        <v>40</v>
      </c>
      <c r="I24" s="32">
        <f t="shared" si="6"/>
        <v>-69.999999999999972</v>
      </c>
      <c r="J24" s="32">
        <f t="shared" si="7"/>
        <v>-29.999999999999993</v>
      </c>
      <c r="K24" s="32">
        <f t="shared" si="8"/>
        <v>-49.999999999999986</v>
      </c>
      <c r="L24" s="32">
        <f t="shared" si="9"/>
        <v>0</v>
      </c>
      <c r="M24" s="32">
        <f t="shared" si="10"/>
        <v>-59.999999999999986</v>
      </c>
      <c r="N24" s="32">
        <f t="shared" si="11"/>
        <v>-89.999999999999986</v>
      </c>
      <c r="O24" s="32">
        <f t="shared" si="12"/>
        <v>-59.999999999999986</v>
      </c>
      <c r="P24" s="32">
        <f t="shared" si="13"/>
        <v>-59.999999999999986</v>
      </c>
      <c r="Q24" s="32">
        <f t="shared" si="14"/>
        <v>-19.999999999999993</v>
      </c>
      <c r="R24" s="32">
        <f t="shared" si="15"/>
        <v>2.3092638912203256E-14</v>
      </c>
      <c r="S24" s="32">
        <f t="shared" si="16"/>
        <v>10.000000000000011</v>
      </c>
      <c r="T24" s="32">
        <f t="shared" si="17"/>
        <v>-29.999999999999982</v>
      </c>
      <c r="U24" s="32">
        <f t="shared" si="18"/>
        <v>10.000000000000011</v>
      </c>
      <c r="V24" s="32">
        <f t="shared" si="19"/>
        <v>-29.999999999999982</v>
      </c>
      <c r="W24" s="32">
        <f t="shared" si="20"/>
        <v>-49.999999999999979</v>
      </c>
      <c r="X24" s="32">
        <f t="shared" si="21"/>
        <v>19.999999999999996</v>
      </c>
      <c r="Y24" s="32">
        <f t="shared" si="22"/>
        <v>10.000000000000032</v>
      </c>
      <c r="Z24" s="32">
        <f t="shared" si="23"/>
        <v>-30.000000000000004</v>
      </c>
      <c r="AA24" s="32">
        <f t="shared" si="24"/>
        <v>50.000000000000021</v>
      </c>
      <c r="AB24" s="32">
        <f t="shared" si="25"/>
        <v>-19.999999999999993</v>
      </c>
      <c r="AC24" s="32">
        <f t="shared" si="26"/>
        <v>-9.9999999999999858</v>
      </c>
      <c r="AD24" s="32">
        <f t="shared" si="27"/>
        <v>-9.9999999999999858</v>
      </c>
      <c r="AE24" s="32">
        <f t="shared" si="28"/>
        <v>-29.999999999999982</v>
      </c>
      <c r="AF24" s="32">
        <f t="shared" si="29"/>
        <v>10.000000000000011</v>
      </c>
      <c r="AG24">
        <f>DEVSQ(X$3:X70)/(COUNT(X$3:X70)-A24-1)</f>
        <v>4004.3137254901967</v>
      </c>
      <c r="AH24">
        <f t="shared" si="30"/>
        <v>2.5026960784313728</v>
      </c>
    </row>
    <row r="25" spans="1:34" x14ac:dyDescent="0.25">
      <c r="A25" s="6">
        <v>23</v>
      </c>
      <c r="B25" s="39">
        <v>-30.000000000000004</v>
      </c>
      <c r="C25" s="32">
        <f t="shared" si="0"/>
        <v>10.000000000000007</v>
      </c>
      <c r="D25" s="32">
        <f t="shared" si="1"/>
        <v>10.000000000000007</v>
      </c>
      <c r="E25" s="32">
        <f t="shared" si="2"/>
        <v>20.000000000000007</v>
      </c>
      <c r="F25" s="32">
        <f t="shared" si="3"/>
        <v>30.000000000000004</v>
      </c>
      <c r="G25" s="32">
        <f t="shared" si="4"/>
        <v>79.999999999999986</v>
      </c>
      <c r="H25" s="32">
        <f t="shared" si="5"/>
        <v>-29.999999999999982</v>
      </c>
      <c r="I25" s="32">
        <f t="shared" si="6"/>
        <v>9.9999999999999964</v>
      </c>
      <c r="J25" s="32">
        <f t="shared" si="7"/>
        <v>-9.9999999999999964</v>
      </c>
      <c r="K25" s="32">
        <f t="shared" si="8"/>
        <v>40</v>
      </c>
      <c r="L25" s="32">
        <f t="shared" si="9"/>
        <v>-19.999999999999996</v>
      </c>
      <c r="M25" s="32">
        <f t="shared" si="10"/>
        <v>-50</v>
      </c>
      <c r="N25" s="32">
        <f t="shared" si="11"/>
        <v>-19.999999999999996</v>
      </c>
      <c r="O25" s="32">
        <f t="shared" si="12"/>
        <v>-19.999999999999996</v>
      </c>
      <c r="P25" s="32">
        <f t="shared" si="13"/>
        <v>19.999999999999993</v>
      </c>
      <c r="Q25" s="32">
        <f t="shared" si="14"/>
        <v>40.000000000000014</v>
      </c>
      <c r="R25" s="32">
        <f t="shared" si="15"/>
        <v>50</v>
      </c>
      <c r="S25" s="32">
        <f t="shared" si="16"/>
        <v>10.000000000000007</v>
      </c>
      <c r="T25" s="32">
        <f t="shared" si="17"/>
        <v>50</v>
      </c>
      <c r="U25" s="32">
        <f t="shared" si="18"/>
        <v>10.000000000000007</v>
      </c>
      <c r="V25" s="32">
        <f t="shared" si="19"/>
        <v>-9.9999999999999893</v>
      </c>
      <c r="W25" s="32">
        <f t="shared" si="20"/>
        <v>59.999999999999986</v>
      </c>
      <c r="X25" s="32">
        <f t="shared" si="21"/>
        <v>50.000000000000021</v>
      </c>
      <c r="Y25" s="32">
        <f t="shared" si="22"/>
        <v>9.9999999999999858</v>
      </c>
      <c r="Z25" s="32">
        <f t="shared" si="23"/>
        <v>90.000000000000014</v>
      </c>
      <c r="AA25" s="32">
        <f t="shared" si="24"/>
        <v>19.999999999999993</v>
      </c>
      <c r="AB25" s="32">
        <f t="shared" si="25"/>
        <v>30.000000000000004</v>
      </c>
      <c r="AC25" s="32">
        <f t="shared" si="26"/>
        <v>30.000000000000004</v>
      </c>
      <c r="AD25" s="32">
        <f t="shared" si="27"/>
        <v>10.000000000000007</v>
      </c>
      <c r="AE25" s="32">
        <f t="shared" si="28"/>
        <v>50</v>
      </c>
      <c r="AF25" s="32">
        <f t="shared" si="29"/>
        <v>50.000000000000021</v>
      </c>
      <c r="AG25">
        <f>DEVSQ(Y$3:Y69)/(COUNT(Y$3:Y69)-A25-1)</f>
        <v>4487.1225269003835</v>
      </c>
      <c r="AH25">
        <f t="shared" si="30"/>
        <v>2.8044515793127398</v>
      </c>
    </row>
    <row r="26" spans="1:34" x14ac:dyDescent="0.25">
      <c r="A26" s="6">
        <v>24</v>
      </c>
      <c r="B26" s="39">
        <v>-19.999999999999996</v>
      </c>
      <c r="C26" s="32">
        <f t="shared" si="0"/>
        <v>0</v>
      </c>
      <c r="D26" s="32">
        <f t="shared" si="1"/>
        <v>9.9999999999999982</v>
      </c>
      <c r="E26" s="32">
        <f t="shared" si="2"/>
        <v>19.999999999999996</v>
      </c>
      <c r="F26" s="32">
        <f t="shared" si="3"/>
        <v>69.999999999999986</v>
      </c>
      <c r="G26" s="32">
        <f t="shared" si="4"/>
        <v>-39.999999999999986</v>
      </c>
      <c r="H26" s="32">
        <f t="shared" si="5"/>
        <v>0</v>
      </c>
      <c r="I26" s="32">
        <f t="shared" si="6"/>
        <v>-20.000000000000004</v>
      </c>
      <c r="J26" s="32">
        <f t="shared" si="7"/>
        <v>29.999999999999993</v>
      </c>
      <c r="K26" s="32">
        <f t="shared" si="8"/>
        <v>-30.000000000000004</v>
      </c>
      <c r="L26" s="32">
        <f t="shared" si="9"/>
        <v>-60</v>
      </c>
      <c r="M26" s="32">
        <f t="shared" si="10"/>
        <v>-30.000000000000004</v>
      </c>
      <c r="N26" s="32">
        <f t="shared" si="11"/>
        <v>-30.000000000000004</v>
      </c>
      <c r="O26" s="32">
        <f t="shared" si="12"/>
        <v>9.9999999999999876</v>
      </c>
      <c r="P26" s="32">
        <f t="shared" si="13"/>
        <v>30.000000000000007</v>
      </c>
      <c r="Q26" s="32">
        <f t="shared" si="14"/>
        <v>39.999999999999993</v>
      </c>
      <c r="R26" s="32">
        <f t="shared" si="15"/>
        <v>0</v>
      </c>
      <c r="S26" s="32">
        <f t="shared" si="16"/>
        <v>39.999999999999993</v>
      </c>
      <c r="T26" s="32">
        <f t="shared" si="17"/>
        <v>0</v>
      </c>
      <c r="U26" s="32">
        <f t="shared" si="18"/>
        <v>-19.999999999999996</v>
      </c>
      <c r="V26" s="32">
        <f t="shared" si="19"/>
        <v>49.999999999999979</v>
      </c>
      <c r="W26" s="32">
        <f t="shared" si="20"/>
        <v>40.000000000000014</v>
      </c>
      <c r="X26" s="32">
        <f t="shared" si="21"/>
        <v>0</v>
      </c>
      <c r="Y26" s="32">
        <f t="shared" si="22"/>
        <v>80</v>
      </c>
      <c r="Z26" s="32">
        <f t="shared" si="23"/>
        <v>9.9999999999999876</v>
      </c>
      <c r="AA26" s="32">
        <f t="shared" si="24"/>
        <v>19.999999999999996</v>
      </c>
      <c r="AB26" s="32">
        <f t="shared" si="25"/>
        <v>19.999999999999996</v>
      </c>
      <c r="AC26" s="32">
        <f t="shared" si="26"/>
        <v>0</v>
      </c>
      <c r="AD26" s="32">
        <f t="shared" si="27"/>
        <v>39.999999999999993</v>
      </c>
      <c r="AE26" s="32">
        <f t="shared" si="28"/>
        <v>40.000000000000014</v>
      </c>
      <c r="AF26" s="32">
        <f t="shared" si="29"/>
        <v>19.999999999999996</v>
      </c>
      <c r="AG26">
        <f>DEVSQ(Z$3:Z68)/(COUNT(Z$3:Z68)-A26-1)</f>
        <v>5492.1286031042091</v>
      </c>
      <c r="AH26">
        <f t="shared" si="30"/>
        <v>3.4325803769401309</v>
      </c>
    </row>
    <row r="27" spans="1:34" x14ac:dyDescent="0.25">
      <c r="A27" s="6">
        <v>25</v>
      </c>
      <c r="B27" s="39">
        <v>-19.999999999999996</v>
      </c>
      <c r="C27" s="32">
        <f t="shared" si="0"/>
        <v>9.9999999999999982</v>
      </c>
      <c r="D27" s="32">
        <f t="shared" si="1"/>
        <v>19.999999999999996</v>
      </c>
      <c r="E27" s="32">
        <f t="shared" si="2"/>
        <v>69.999999999999986</v>
      </c>
      <c r="F27" s="32">
        <f t="shared" si="3"/>
        <v>-39.999999999999986</v>
      </c>
      <c r="G27" s="32">
        <f t="shared" si="4"/>
        <v>0</v>
      </c>
      <c r="H27" s="32">
        <f t="shared" si="5"/>
        <v>-20.000000000000004</v>
      </c>
      <c r="I27" s="32">
        <f t="shared" si="6"/>
        <v>29.999999999999993</v>
      </c>
      <c r="J27" s="32">
        <f t="shared" si="7"/>
        <v>-30.000000000000004</v>
      </c>
      <c r="K27" s="32">
        <f t="shared" si="8"/>
        <v>-60</v>
      </c>
      <c r="L27" s="32">
        <f t="shared" si="9"/>
        <v>-30.000000000000004</v>
      </c>
      <c r="M27" s="32">
        <f t="shared" si="10"/>
        <v>-30.000000000000004</v>
      </c>
      <c r="N27" s="32">
        <f t="shared" si="11"/>
        <v>9.9999999999999876</v>
      </c>
      <c r="O27" s="32">
        <f t="shared" si="12"/>
        <v>30.000000000000007</v>
      </c>
      <c r="P27" s="32">
        <f t="shared" si="13"/>
        <v>39.999999999999993</v>
      </c>
      <c r="Q27" s="32">
        <f t="shared" si="14"/>
        <v>0</v>
      </c>
      <c r="R27" s="32">
        <f t="shared" si="15"/>
        <v>39.999999999999993</v>
      </c>
      <c r="S27" s="32">
        <f t="shared" si="16"/>
        <v>0</v>
      </c>
      <c r="T27" s="32">
        <f t="shared" si="17"/>
        <v>-19.999999999999996</v>
      </c>
      <c r="U27" s="32">
        <f t="shared" si="18"/>
        <v>49.999999999999979</v>
      </c>
      <c r="V27" s="32">
        <f t="shared" si="19"/>
        <v>40.000000000000014</v>
      </c>
      <c r="W27" s="32">
        <f t="shared" si="20"/>
        <v>0</v>
      </c>
      <c r="X27" s="32">
        <f t="shared" si="21"/>
        <v>80</v>
      </c>
      <c r="Y27" s="32">
        <f t="shared" si="22"/>
        <v>9.9999999999999876</v>
      </c>
      <c r="Z27" s="32">
        <f t="shared" si="23"/>
        <v>19.999999999999996</v>
      </c>
      <c r="AA27" s="32">
        <f t="shared" si="24"/>
        <v>19.999999999999996</v>
      </c>
      <c r="AB27" s="32">
        <f t="shared" si="25"/>
        <v>0</v>
      </c>
      <c r="AC27" s="32">
        <f t="shared" si="26"/>
        <v>39.999999999999993</v>
      </c>
      <c r="AD27" s="32">
        <f t="shared" si="27"/>
        <v>40.000000000000014</v>
      </c>
      <c r="AE27" s="32">
        <f t="shared" si="28"/>
        <v>19.999999999999996</v>
      </c>
      <c r="AF27" s="32">
        <f t="shared" si="29"/>
        <v>109.99999999999999</v>
      </c>
      <c r="AG27">
        <f>DEVSQ(AA$3:AA67)/(COUNT(AA$3:AA67)-A27-1)</f>
        <v>5311.6370808678494</v>
      </c>
      <c r="AH27">
        <f t="shared" si="30"/>
        <v>3.319773175542406</v>
      </c>
    </row>
    <row r="28" spans="1:34" x14ac:dyDescent="0.25">
      <c r="A28" s="6">
        <v>26</v>
      </c>
      <c r="B28" s="39">
        <v>-9.9999999999999982</v>
      </c>
      <c r="C28" s="32">
        <f t="shared" si="0"/>
        <v>9.9999999999999982</v>
      </c>
      <c r="D28" s="32">
        <f t="shared" si="1"/>
        <v>59.999999999999986</v>
      </c>
      <c r="E28" s="32">
        <f t="shared" si="2"/>
        <v>-49.999999999999986</v>
      </c>
      <c r="F28" s="32">
        <f t="shared" si="3"/>
        <v>-10.000000000000009</v>
      </c>
      <c r="G28" s="32">
        <f t="shared" si="4"/>
        <v>-30</v>
      </c>
      <c r="H28" s="32">
        <f t="shared" si="5"/>
        <v>19.999999999999996</v>
      </c>
      <c r="I28" s="32">
        <f t="shared" si="6"/>
        <v>-40</v>
      </c>
      <c r="J28" s="32">
        <f t="shared" si="7"/>
        <v>-70</v>
      </c>
      <c r="K28" s="32">
        <f t="shared" si="8"/>
        <v>-40</v>
      </c>
      <c r="L28" s="32">
        <f t="shared" si="9"/>
        <v>-40</v>
      </c>
      <c r="M28" s="32">
        <f t="shared" si="10"/>
        <v>0</v>
      </c>
      <c r="N28" s="32">
        <f t="shared" si="11"/>
        <v>20.000000000000007</v>
      </c>
      <c r="O28" s="32">
        <f t="shared" si="12"/>
        <v>29.999999999999993</v>
      </c>
      <c r="P28" s="32">
        <f t="shared" si="13"/>
        <v>-9.9999999999999982</v>
      </c>
      <c r="Q28" s="32">
        <f t="shared" si="14"/>
        <v>29.999999999999993</v>
      </c>
      <c r="R28" s="32">
        <f t="shared" si="15"/>
        <v>-9.9999999999999982</v>
      </c>
      <c r="S28" s="32">
        <f t="shared" si="16"/>
        <v>-29.999999999999993</v>
      </c>
      <c r="T28" s="32">
        <f t="shared" si="17"/>
        <v>39.999999999999979</v>
      </c>
      <c r="U28" s="32">
        <f t="shared" si="18"/>
        <v>30.000000000000014</v>
      </c>
      <c r="V28" s="32">
        <f t="shared" si="19"/>
        <v>-10.00000000000002</v>
      </c>
      <c r="W28" s="32">
        <f t="shared" si="20"/>
        <v>70</v>
      </c>
      <c r="X28" s="32">
        <f t="shared" si="21"/>
        <v>0</v>
      </c>
      <c r="Y28" s="32">
        <f t="shared" si="22"/>
        <v>9.9999999999999982</v>
      </c>
      <c r="Z28" s="32">
        <f t="shared" si="23"/>
        <v>9.9999999999999982</v>
      </c>
      <c r="AA28" s="32">
        <f t="shared" si="24"/>
        <v>-9.9999999999999982</v>
      </c>
      <c r="AB28" s="32">
        <f t="shared" si="25"/>
        <v>29.999999999999993</v>
      </c>
      <c r="AC28" s="32">
        <f t="shared" si="26"/>
        <v>30.000000000000014</v>
      </c>
      <c r="AD28" s="32">
        <f t="shared" si="27"/>
        <v>9.9999999999999982</v>
      </c>
      <c r="AE28" s="32">
        <f t="shared" si="28"/>
        <v>99.999999999999986</v>
      </c>
      <c r="AF28" s="32">
        <f t="shared" si="29"/>
        <v>19.999999999999996</v>
      </c>
      <c r="AG28">
        <f>DEVSQ(AB$3:AB65)/(COUNT(AB$3:AB65)-A28-1)</f>
        <v>5728.6596119929436</v>
      </c>
      <c r="AH28">
        <f t="shared" si="30"/>
        <v>3.5804122574955897</v>
      </c>
    </row>
    <row r="29" spans="1:34" x14ac:dyDescent="0.25">
      <c r="A29" s="6">
        <v>27</v>
      </c>
      <c r="B29" s="39">
        <v>0</v>
      </c>
      <c r="C29" s="32">
        <f t="shared" si="0"/>
        <v>49.999999999999986</v>
      </c>
      <c r="D29" s="32">
        <f t="shared" si="1"/>
        <v>-59.999999999999986</v>
      </c>
      <c r="E29" s="32">
        <f t="shared" si="2"/>
        <v>-20.000000000000007</v>
      </c>
      <c r="F29" s="32">
        <f t="shared" si="3"/>
        <v>-40</v>
      </c>
      <c r="G29" s="32">
        <f t="shared" si="4"/>
        <v>9.9999999999999982</v>
      </c>
      <c r="H29" s="32">
        <f t="shared" si="5"/>
        <v>-50</v>
      </c>
      <c r="I29" s="32">
        <f t="shared" si="6"/>
        <v>-80</v>
      </c>
      <c r="J29" s="32">
        <f t="shared" si="7"/>
        <v>-50</v>
      </c>
      <c r="K29" s="32">
        <f t="shared" si="8"/>
        <v>-50</v>
      </c>
      <c r="L29" s="32">
        <f t="shared" si="9"/>
        <v>-10.000000000000009</v>
      </c>
      <c r="M29" s="32">
        <f t="shared" si="10"/>
        <v>10.000000000000009</v>
      </c>
      <c r="N29" s="32">
        <f t="shared" si="11"/>
        <v>19.999999999999996</v>
      </c>
      <c r="O29" s="32">
        <f t="shared" si="12"/>
        <v>-19.999999999999996</v>
      </c>
      <c r="P29" s="32">
        <f t="shared" si="13"/>
        <v>19.999999999999996</v>
      </c>
      <c r="Q29" s="32">
        <f t="shared" si="14"/>
        <v>-19.999999999999996</v>
      </c>
      <c r="R29" s="32">
        <f t="shared" si="15"/>
        <v>-39.999999999999993</v>
      </c>
      <c r="S29" s="32">
        <f t="shared" si="16"/>
        <v>29.999999999999982</v>
      </c>
      <c r="T29" s="32">
        <f t="shared" si="17"/>
        <v>20.000000000000018</v>
      </c>
      <c r="U29" s="32">
        <f t="shared" si="18"/>
        <v>-20.000000000000018</v>
      </c>
      <c r="V29" s="32">
        <f t="shared" si="19"/>
        <v>60.000000000000007</v>
      </c>
      <c r="W29" s="32">
        <f t="shared" si="20"/>
        <v>-10.000000000000009</v>
      </c>
      <c r="X29" s="32">
        <f t="shared" si="21"/>
        <v>0</v>
      </c>
      <c r="Y29" s="32">
        <f t="shared" si="22"/>
        <v>0</v>
      </c>
      <c r="Z29" s="32">
        <f t="shared" si="23"/>
        <v>-19.999999999999996</v>
      </c>
      <c r="AA29" s="32">
        <f t="shared" si="24"/>
        <v>19.999999999999996</v>
      </c>
      <c r="AB29" s="32">
        <f t="shared" si="25"/>
        <v>20.000000000000018</v>
      </c>
      <c r="AC29" s="32">
        <f t="shared" si="26"/>
        <v>0</v>
      </c>
      <c r="AD29" s="32">
        <f t="shared" si="27"/>
        <v>89.999999999999986</v>
      </c>
      <c r="AE29" s="32">
        <f t="shared" si="28"/>
        <v>9.9999999999999982</v>
      </c>
      <c r="AF29" s="32">
        <f t="shared" si="29"/>
        <v>60.000000000000007</v>
      </c>
      <c r="AG29">
        <f>DEVSQ(AC$3:AC64)/(COUNT(AC$3:AC64)-A29-1)</f>
        <v>5031.6888045540809</v>
      </c>
      <c r="AH29">
        <f t="shared" si="30"/>
        <v>3.1448055028463004</v>
      </c>
    </row>
    <row r="30" spans="1:34" x14ac:dyDescent="0.25">
      <c r="A30" s="6">
        <v>28</v>
      </c>
      <c r="B30" s="39">
        <v>49.999999999999986</v>
      </c>
      <c r="C30" s="32">
        <f t="shared" si="0"/>
        <v>-109.99999999999997</v>
      </c>
      <c r="D30" s="32">
        <f t="shared" si="1"/>
        <v>-70</v>
      </c>
      <c r="E30" s="32">
        <f t="shared" si="2"/>
        <v>-89.999999999999986</v>
      </c>
      <c r="F30" s="32">
        <f t="shared" si="3"/>
        <v>-39.999999999999986</v>
      </c>
      <c r="G30" s="32">
        <f t="shared" si="4"/>
        <v>-99.999999999999986</v>
      </c>
      <c r="H30" s="32">
        <f t="shared" si="5"/>
        <v>-130</v>
      </c>
      <c r="I30" s="32">
        <f t="shared" si="6"/>
        <v>-99.999999999999986</v>
      </c>
      <c r="J30" s="32">
        <f t="shared" si="7"/>
        <v>-99.999999999999986</v>
      </c>
      <c r="K30" s="32">
        <f t="shared" si="8"/>
        <v>-59.999999999999993</v>
      </c>
      <c r="L30" s="32">
        <f t="shared" si="9"/>
        <v>-39.999999999999979</v>
      </c>
      <c r="M30" s="32">
        <f t="shared" si="10"/>
        <v>-29.999999999999989</v>
      </c>
      <c r="N30" s="32">
        <f t="shared" si="11"/>
        <v>-69.999999999999986</v>
      </c>
      <c r="O30" s="32">
        <f t="shared" si="12"/>
        <v>-29.999999999999989</v>
      </c>
      <c r="P30" s="32">
        <f t="shared" si="13"/>
        <v>-69.999999999999986</v>
      </c>
      <c r="Q30" s="32">
        <f t="shared" si="14"/>
        <v>-89.999999999999972</v>
      </c>
      <c r="R30" s="32">
        <f t="shared" si="15"/>
        <v>-20.000000000000004</v>
      </c>
      <c r="S30" s="32">
        <f t="shared" si="16"/>
        <v>-29.999999999999968</v>
      </c>
      <c r="T30" s="32">
        <f t="shared" si="17"/>
        <v>-70</v>
      </c>
      <c r="U30" s="32">
        <f t="shared" si="18"/>
        <v>10.000000000000021</v>
      </c>
      <c r="V30" s="32">
        <f t="shared" si="19"/>
        <v>-59.999999999999993</v>
      </c>
      <c r="W30" s="32">
        <f t="shared" si="20"/>
        <v>-49.999999999999986</v>
      </c>
      <c r="X30" s="32">
        <f t="shared" si="21"/>
        <v>-49.999999999999986</v>
      </c>
      <c r="Y30" s="32">
        <f t="shared" si="22"/>
        <v>-69.999999999999986</v>
      </c>
      <c r="Z30" s="32">
        <f t="shared" si="23"/>
        <v>-29.999999999999989</v>
      </c>
      <c r="AA30" s="32">
        <f t="shared" si="24"/>
        <v>-29.999999999999968</v>
      </c>
      <c r="AB30" s="32">
        <f t="shared" si="25"/>
        <v>-49.999999999999986</v>
      </c>
      <c r="AC30" s="32">
        <f t="shared" si="26"/>
        <v>40</v>
      </c>
      <c r="AD30" s="32">
        <f t="shared" si="27"/>
        <v>-39.999999999999986</v>
      </c>
      <c r="AE30" s="32">
        <f t="shared" si="28"/>
        <v>10.000000000000021</v>
      </c>
      <c r="AF30" s="32">
        <f t="shared" si="29"/>
        <v>0</v>
      </c>
      <c r="AG30">
        <f>DEVSQ(AD$3:AD63)/(COUNT(AD$3:AD63)-A30-1)</f>
        <v>5336.3729508196711</v>
      </c>
      <c r="AH30">
        <f t="shared" si="30"/>
        <v>3.3352330942622945</v>
      </c>
    </row>
    <row r="31" spans="1:34" x14ac:dyDescent="0.25">
      <c r="A31" s="6">
        <v>29</v>
      </c>
      <c r="B31" s="39">
        <v>-59.999999999999986</v>
      </c>
      <c r="C31" s="32">
        <f t="shared" si="0"/>
        <v>39.999999999999979</v>
      </c>
      <c r="D31" s="32">
        <f t="shared" si="1"/>
        <v>19.999999999999986</v>
      </c>
      <c r="E31" s="32">
        <f t="shared" si="2"/>
        <v>69.999999999999986</v>
      </c>
      <c r="F31" s="32">
        <f t="shared" si="3"/>
        <v>9.9999999999999858</v>
      </c>
      <c r="G31" s="32">
        <f t="shared" si="4"/>
        <v>-20.000000000000014</v>
      </c>
      <c r="H31" s="32">
        <f t="shared" si="5"/>
        <v>9.9999999999999858</v>
      </c>
      <c r="I31" s="32">
        <f t="shared" si="6"/>
        <v>9.9999999999999858</v>
      </c>
      <c r="J31" s="32">
        <f t="shared" si="7"/>
        <v>49.999999999999979</v>
      </c>
      <c r="K31" s="32">
        <f t="shared" si="8"/>
        <v>70</v>
      </c>
      <c r="L31" s="32">
        <f t="shared" si="9"/>
        <v>79.999999999999986</v>
      </c>
      <c r="M31" s="32">
        <f t="shared" si="10"/>
        <v>39.999999999999986</v>
      </c>
      <c r="N31" s="32">
        <f t="shared" si="11"/>
        <v>79.999999999999986</v>
      </c>
      <c r="O31" s="32">
        <f t="shared" si="12"/>
        <v>39.999999999999986</v>
      </c>
      <c r="P31" s="32">
        <f t="shared" si="13"/>
        <v>19.999999999999993</v>
      </c>
      <c r="Q31" s="32">
        <f t="shared" si="14"/>
        <v>89.999999999999972</v>
      </c>
      <c r="R31" s="32">
        <f t="shared" si="15"/>
        <v>80</v>
      </c>
      <c r="S31" s="32">
        <f t="shared" si="16"/>
        <v>39.999999999999972</v>
      </c>
      <c r="T31" s="32">
        <f t="shared" si="17"/>
        <v>120</v>
      </c>
      <c r="U31" s="32">
        <f t="shared" si="18"/>
        <v>49.999999999999979</v>
      </c>
      <c r="V31" s="32">
        <f t="shared" si="19"/>
        <v>59.999999999999986</v>
      </c>
      <c r="W31" s="32">
        <f t="shared" si="20"/>
        <v>59.999999999999986</v>
      </c>
      <c r="X31" s="32">
        <f t="shared" si="21"/>
        <v>39.999999999999986</v>
      </c>
      <c r="Y31" s="32">
        <f t="shared" si="22"/>
        <v>79.999999999999986</v>
      </c>
      <c r="Z31" s="32">
        <f t="shared" si="23"/>
        <v>80</v>
      </c>
      <c r="AA31" s="32">
        <f t="shared" si="24"/>
        <v>59.999999999999986</v>
      </c>
      <c r="AB31" s="32">
        <f t="shared" si="25"/>
        <v>149.99999999999997</v>
      </c>
      <c r="AC31" s="32">
        <f t="shared" si="26"/>
        <v>69.999999999999986</v>
      </c>
      <c r="AD31" s="32">
        <f t="shared" si="27"/>
        <v>120</v>
      </c>
      <c r="AE31" s="32">
        <f t="shared" si="28"/>
        <v>109.99999999999997</v>
      </c>
      <c r="AF31" s="32">
        <f t="shared" si="29"/>
        <v>100</v>
      </c>
      <c r="AG31">
        <f>DEVSQ(AE$3:AE62)/(COUNT(AE$3:AE62)-A31-1)</f>
        <v>4594.6666666666661</v>
      </c>
      <c r="AH31">
        <f t="shared" si="30"/>
        <v>2.8716666666666661</v>
      </c>
    </row>
    <row r="32" spans="1:34" x14ac:dyDescent="0.25">
      <c r="A32" s="6">
        <v>30</v>
      </c>
      <c r="B32" s="39">
        <v>-20.000000000000007</v>
      </c>
      <c r="C32" s="32">
        <f t="shared" si="0"/>
        <v>-19.999999999999993</v>
      </c>
      <c r="D32" s="32">
        <f t="shared" si="1"/>
        <v>30.000000000000007</v>
      </c>
      <c r="E32" s="32">
        <f t="shared" si="2"/>
        <v>-29.999999999999993</v>
      </c>
      <c r="F32" s="32">
        <f t="shared" si="3"/>
        <v>-59.999999999999993</v>
      </c>
      <c r="G32" s="32">
        <f t="shared" si="4"/>
        <v>-29.999999999999993</v>
      </c>
      <c r="H32" s="32">
        <f t="shared" si="5"/>
        <v>-29.999999999999993</v>
      </c>
      <c r="I32" s="32">
        <f t="shared" si="6"/>
        <v>9.9999999999999982</v>
      </c>
      <c r="J32" s="32">
        <f t="shared" si="7"/>
        <v>30.000000000000014</v>
      </c>
      <c r="K32" s="32">
        <f t="shared" si="8"/>
        <v>40</v>
      </c>
      <c r="L32" s="32">
        <f t="shared" si="9"/>
        <v>0</v>
      </c>
      <c r="M32" s="32">
        <f t="shared" si="10"/>
        <v>40</v>
      </c>
      <c r="N32" s="32">
        <f t="shared" si="11"/>
        <v>0</v>
      </c>
      <c r="O32" s="32">
        <f t="shared" si="12"/>
        <v>-19.999999999999986</v>
      </c>
      <c r="P32" s="32">
        <f t="shared" si="13"/>
        <v>49.999999999999986</v>
      </c>
      <c r="Q32" s="32">
        <f t="shared" si="14"/>
        <v>40.000000000000028</v>
      </c>
      <c r="R32" s="32">
        <f t="shared" si="15"/>
        <v>0</v>
      </c>
      <c r="S32" s="32">
        <f t="shared" si="16"/>
        <v>80.000000000000014</v>
      </c>
      <c r="T32" s="32">
        <f t="shared" si="17"/>
        <v>9.9999999999999982</v>
      </c>
      <c r="U32" s="32">
        <f t="shared" si="18"/>
        <v>20.000000000000007</v>
      </c>
      <c r="V32" s="32">
        <f t="shared" si="19"/>
        <v>20.000000000000007</v>
      </c>
      <c r="W32" s="32">
        <f t="shared" si="20"/>
        <v>0</v>
      </c>
      <c r="X32" s="32">
        <f t="shared" si="21"/>
        <v>40</v>
      </c>
      <c r="Y32" s="32">
        <f t="shared" si="22"/>
        <v>40.000000000000028</v>
      </c>
      <c r="Z32" s="32">
        <f t="shared" si="23"/>
        <v>20.000000000000007</v>
      </c>
      <c r="AA32" s="32">
        <f t="shared" si="24"/>
        <v>110</v>
      </c>
      <c r="AB32" s="32">
        <f t="shared" si="25"/>
        <v>30.000000000000007</v>
      </c>
      <c r="AC32" s="32">
        <f t="shared" si="26"/>
        <v>80.000000000000014</v>
      </c>
      <c r="AD32" s="32">
        <f t="shared" si="27"/>
        <v>70</v>
      </c>
      <c r="AE32" s="32">
        <f t="shared" si="28"/>
        <v>60.000000000000021</v>
      </c>
      <c r="AF32" s="32">
        <f t="shared" si="29"/>
        <v>100</v>
      </c>
      <c r="AG32">
        <f>DEVSQ(AF$3:AF61)/(COUNT(AF$3:AF61)-A32-1)</f>
        <v>5080.0242130750612</v>
      </c>
      <c r="AH32">
        <f t="shared" si="30"/>
        <v>3.1750151331719132</v>
      </c>
    </row>
    <row r="33" spans="1:32" x14ac:dyDescent="0.25">
      <c r="A33" s="6">
        <v>31</v>
      </c>
      <c r="B33" s="39">
        <v>-40</v>
      </c>
      <c r="C33" s="32">
        <f t="shared" si="0"/>
        <v>50</v>
      </c>
      <c r="D33" s="32">
        <f t="shared" si="1"/>
        <v>-10</v>
      </c>
      <c r="E33" s="32">
        <f t="shared" si="2"/>
        <v>-40</v>
      </c>
      <c r="F33" s="32">
        <f t="shared" si="3"/>
        <v>-10</v>
      </c>
      <c r="G33" s="32">
        <f t="shared" si="4"/>
        <v>-10</v>
      </c>
      <c r="H33" s="32">
        <f t="shared" si="5"/>
        <v>29.999999999999993</v>
      </c>
      <c r="I33" s="32">
        <f t="shared" si="6"/>
        <v>50.000000000000007</v>
      </c>
      <c r="J33" s="32">
        <f t="shared" si="7"/>
        <v>60</v>
      </c>
      <c r="K33" s="32">
        <f t="shared" si="8"/>
        <v>20.000000000000004</v>
      </c>
      <c r="L33" s="32">
        <f t="shared" si="9"/>
        <v>60</v>
      </c>
      <c r="M33" s="32">
        <f t="shared" si="10"/>
        <v>20.000000000000004</v>
      </c>
      <c r="N33" s="32">
        <f t="shared" si="11"/>
        <v>0</v>
      </c>
      <c r="O33" s="32">
        <f t="shared" si="12"/>
        <v>69.999999999999986</v>
      </c>
      <c r="P33" s="32">
        <f t="shared" si="13"/>
        <v>60.000000000000014</v>
      </c>
      <c r="Q33" s="32">
        <f t="shared" si="14"/>
        <v>19.999999999999982</v>
      </c>
      <c r="R33" s="32">
        <f t="shared" si="15"/>
        <v>100</v>
      </c>
      <c r="S33" s="32">
        <f t="shared" si="16"/>
        <v>29.999999999999993</v>
      </c>
      <c r="T33" s="32">
        <f t="shared" si="17"/>
        <v>40</v>
      </c>
      <c r="U33" s="32">
        <f t="shared" si="18"/>
        <v>40</v>
      </c>
      <c r="V33" s="32">
        <f t="shared" si="19"/>
        <v>20.000000000000004</v>
      </c>
      <c r="W33" s="32">
        <f t="shared" si="20"/>
        <v>60</v>
      </c>
      <c r="X33" s="32">
        <f t="shared" si="21"/>
        <v>60.000000000000014</v>
      </c>
      <c r="Y33" s="32">
        <f t="shared" si="22"/>
        <v>40</v>
      </c>
      <c r="Z33" s="32">
        <f t="shared" si="23"/>
        <v>130</v>
      </c>
      <c r="AA33" s="32">
        <f t="shared" si="24"/>
        <v>50</v>
      </c>
      <c r="AB33" s="32">
        <f t="shared" si="25"/>
        <v>100</v>
      </c>
      <c r="AC33" s="32">
        <f t="shared" si="26"/>
        <v>90</v>
      </c>
      <c r="AD33" s="32">
        <f t="shared" si="27"/>
        <v>80.000000000000014</v>
      </c>
      <c r="AE33" s="32">
        <f t="shared" si="28"/>
        <v>119.99999999999999</v>
      </c>
      <c r="AF33" s="32">
        <f t="shared" si="29"/>
        <v>100</v>
      </c>
    </row>
    <row r="34" spans="1:32" x14ac:dyDescent="0.25">
      <c r="A34" s="6">
        <v>32</v>
      </c>
      <c r="B34" s="39">
        <v>9.9999999999999982</v>
      </c>
      <c r="C34" s="32">
        <f t="shared" si="0"/>
        <v>-60</v>
      </c>
      <c r="D34" s="32">
        <f t="shared" si="1"/>
        <v>-90</v>
      </c>
      <c r="E34" s="32">
        <f t="shared" si="2"/>
        <v>-60</v>
      </c>
      <c r="F34" s="32">
        <f t="shared" si="3"/>
        <v>-60</v>
      </c>
      <c r="G34" s="32">
        <f t="shared" si="4"/>
        <v>-20.000000000000007</v>
      </c>
      <c r="H34" s="32">
        <f t="shared" si="5"/>
        <v>0</v>
      </c>
      <c r="I34" s="32">
        <f t="shared" si="6"/>
        <v>9.9999999999999982</v>
      </c>
      <c r="J34" s="32">
        <f t="shared" si="7"/>
        <v>-29.999999999999993</v>
      </c>
      <c r="K34" s="32">
        <f t="shared" si="8"/>
        <v>9.9999999999999982</v>
      </c>
      <c r="L34" s="32">
        <f t="shared" si="9"/>
        <v>-29.999999999999993</v>
      </c>
      <c r="M34" s="32">
        <f t="shared" si="10"/>
        <v>-49.999999999999993</v>
      </c>
      <c r="N34" s="32">
        <f t="shared" si="11"/>
        <v>19.999999999999986</v>
      </c>
      <c r="O34" s="32">
        <f t="shared" si="12"/>
        <v>10.00000000000002</v>
      </c>
      <c r="P34" s="32">
        <f t="shared" si="13"/>
        <v>-30.000000000000014</v>
      </c>
      <c r="Q34" s="32">
        <f t="shared" si="14"/>
        <v>50.000000000000007</v>
      </c>
      <c r="R34" s="32">
        <f t="shared" si="15"/>
        <v>-20.000000000000007</v>
      </c>
      <c r="S34" s="32">
        <f t="shared" si="16"/>
        <v>-9.9999999999999982</v>
      </c>
      <c r="T34" s="32">
        <f t="shared" si="17"/>
        <v>-9.9999999999999982</v>
      </c>
      <c r="U34" s="32">
        <f t="shared" si="18"/>
        <v>-29.999999999999993</v>
      </c>
      <c r="V34" s="32">
        <f t="shared" si="19"/>
        <v>9.9999999999999982</v>
      </c>
      <c r="W34" s="32">
        <f t="shared" si="20"/>
        <v>10.00000000000002</v>
      </c>
      <c r="X34" s="32">
        <f t="shared" si="21"/>
        <v>-9.9999999999999982</v>
      </c>
      <c r="Y34" s="32">
        <f t="shared" si="22"/>
        <v>79.999999999999986</v>
      </c>
      <c r="Z34" s="32">
        <f t="shared" si="23"/>
        <v>0</v>
      </c>
      <c r="AA34" s="32">
        <f t="shared" si="24"/>
        <v>50.000000000000007</v>
      </c>
      <c r="AB34" s="32">
        <f t="shared" si="25"/>
        <v>39.999999999999993</v>
      </c>
      <c r="AC34" s="32">
        <f t="shared" si="26"/>
        <v>30.000000000000014</v>
      </c>
      <c r="AD34" s="32">
        <f t="shared" si="27"/>
        <v>69.999999999999986</v>
      </c>
      <c r="AE34" s="32">
        <f t="shared" si="28"/>
        <v>50.000000000000007</v>
      </c>
      <c r="AF34" s="32">
        <f t="shared" si="29"/>
        <v>-20.000000000000007</v>
      </c>
    </row>
    <row r="35" spans="1:32" x14ac:dyDescent="0.25">
      <c r="A35" s="6">
        <v>33</v>
      </c>
      <c r="B35" s="39">
        <v>-50</v>
      </c>
      <c r="C35" s="32">
        <f t="shared" si="0"/>
        <v>-30</v>
      </c>
      <c r="D35" s="32">
        <f t="shared" si="1"/>
        <v>0</v>
      </c>
      <c r="E35" s="32">
        <f t="shared" si="2"/>
        <v>0</v>
      </c>
      <c r="F35" s="32">
        <f t="shared" si="3"/>
        <v>39.999999999999993</v>
      </c>
      <c r="G35" s="32">
        <f t="shared" si="4"/>
        <v>60.000000000000007</v>
      </c>
      <c r="H35" s="32">
        <f t="shared" si="5"/>
        <v>70</v>
      </c>
      <c r="I35" s="32">
        <f t="shared" si="6"/>
        <v>30.000000000000004</v>
      </c>
      <c r="J35" s="32">
        <f t="shared" si="7"/>
        <v>70</v>
      </c>
      <c r="K35" s="32">
        <f t="shared" si="8"/>
        <v>30.000000000000004</v>
      </c>
      <c r="L35" s="32">
        <f t="shared" si="9"/>
        <v>10.000000000000007</v>
      </c>
      <c r="M35" s="32">
        <f t="shared" si="10"/>
        <v>79.999999999999986</v>
      </c>
      <c r="N35" s="32">
        <f t="shared" si="11"/>
        <v>70.000000000000014</v>
      </c>
      <c r="O35" s="32">
        <f t="shared" si="12"/>
        <v>29.999999999999982</v>
      </c>
      <c r="P35" s="32">
        <f t="shared" si="13"/>
        <v>110</v>
      </c>
      <c r="Q35" s="32">
        <f t="shared" si="14"/>
        <v>39.999999999999993</v>
      </c>
      <c r="R35" s="32">
        <f t="shared" si="15"/>
        <v>50</v>
      </c>
      <c r="S35" s="32">
        <f t="shared" si="16"/>
        <v>50</v>
      </c>
      <c r="T35" s="32">
        <f t="shared" si="17"/>
        <v>30.000000000000004</v>
      </c>
      <c r="U35" s="32">
        <f t="shared" si="18"/>
        <v>70</v>
      </c>
      <c r="V35" s="32">
        <f t="shared" si="19"/>
        <v>70.000000000000014</v>
      </c>
      <c r="W35" s="32">
        <f t="shared" si="20"/>
        <v>50</v>
      </c>
      <c r="X35" s="32">
        <f t="shared" si="21"/>
        <v>140</v>
      </c>
      <c r="Y35" s="32">
        <f t="shared" si="22"/>
        <v>60</v>
      </c>
      <c r="Z35" s="32">
        <f t="shared" si="23"/>
        <v>110</v>
      </c>
      <c r="AA35" s="32">
        <f t="shared" si="24"/>
        <v>100</v>
      </c>
      <c r="AB35" s="32">
        <f t="shared" si="25"/>
        <v>90.000000000000014</v>
      </c>
      <c r="AC35" s="32">
        <f t="shared" si="26"/>
        <v>130</v>
      </c>
      <c r="AD35" s="32">
        <f t="shared" si="27"/>
        <v>110</v>
      </c>
      <c r="AE35" s="32">
        <f t="shared" si="28"/>
        <v>39.999999999999993</v>
      </c>
      <c r="AF35" s="32">
        <f t="shared" si="29"/>
        <v>100</v>
      </c>
    </row>
    <row r="36" spans="1:32" x14ac:dyDescent="0.25">
      <c r="A36" s="6">
        <v>34</v>
      </c>
      <c r="B36" s="39">
        <v>-80</v>
      </c>
      <c r="C36" s="32">
        <f t="shared" si="0"/>
        <v>30</v>
      </c>
      <c r="D36" s="32">
        <f t="shared" si="1"/>
        <v>30</v>
      </c>
      <c r="E36" s="32">
        <f t="shared" si="2"/>
        <v>69.999999999999986</v>
      </c>
      <c r="F36" s="32">
        <f t="shared" si="3"/>
        <v>90.000000000000014</v>
      </c>
      <c r="G36" s="32">
        <f t="shared" si="4"/>
        <v>100</v>
      </c>
      <c r="H36" s="32">
        <f t="shared" si="5"/>
        <v>60</v>
      </c>
      <c r="I36" s="32">
        <f t="shared" si="6"/>
        <v>100</v>
      </c>
      <c r="J36" s="32">
        <f t="shared" si="7"/>
        <v>60</v>
      </c>
      <c r="K36" s="32">
        <f t="shared" si="8"/>
        <v>40.000000000000007</v>
      </c>
      <c r="L36" s="32">
        <f t="shared" si="9"/>
        <v>109.99999999999999</v>
      </c>
      <c r="M36" s="32">
        <f t="shared" si="10"/>
        <v>100.00000000000001</v>
      </c>
      <c r="N36" s="32">
        <f t="shared" si="11"/>
        <v>59.999999999999986</v>
      </c>
      <c r="O36" s="32">
        <f t="shared" si="12"/>
        <v>140</v>
      </c>
      <c r="P36" s="32">
        <f t="shared" si="13"/>
        <v>69.999999999999986</v>
      </c>
      <c r="Q36" s="32">
        <f t="shared" si="14"/>
        <v>80</v>
      </c>
      <c r="R36" s="32">
        <f t="shared" si="15"/>
        <v>80</v>
      </c>
      <c r="S36" s="32">
        <f t="shared" si="16"/>
        <v>60</v>
      </c>
      <c r="T36" s="32">
        <f t="shared" si="17"/>
        <v>100</v>
      </c>
      <c r="U36" s="32">
        <f t="shared" si="18"/>
        <v>100.00000000000001</v>
      </c>
      <c r="V36" s="32">
        <f t="shared" si="19"/>
        <v>80</v>
      </c>
      <c r="W36" s="32">
        <f t="shared" si="20"/>
        <v>170</v>
      </c>
      <c r="X36" s="32">
        <f t="shared" si="21"/>
        <v>90</v>
      </c>
      <c r="Y36" s="32">
        <f t="shared" si="22"/>
        <v>140</v>
      </c>
      <c r="Z36" s="32">
        <f t="shared" si="23"/>
        <v>130</v>
      </c>
      <c r="AA36" s="32">
        <f t="shared" si="24"/>
        <v>120.00000000000001</v>
      </c>
      <c r="AB36" s="32">
        <f t="shared" si="25"/>
        <v>160</v>
      </c>
      <c r="AC36" s="32">
        <f t="shared" si="26"/>
        <v>140</v>
      </c>
      <c r="AD36" s="32">
        <f t="shared" si="27"/>
        <v>69.999999999999986</v>
      </c>
      <c r="AE36" s="32">
        <f t="shared" si="28"/>
        <v>130</v>
      </c>
      <c r="AF36" s="32">
        <f t="shared" si="29"/>
        <v>50.000000000000014</v>
      </c>
    </row>
    <row r="37" spans="1:32" x14ac:dyDescent="0.25">
      <c r="A37" s="6">
        <v>35</v>
      </c>
      <c r="B37" s="39">
        <v>-50</v>
      </c>
      <c r="C37" s="32">
        <f t="shared" si="0"/>
        <v>0</v>
      </c>
      <c r="D37" s="32">
        <f t="shared" si="1"/>
        <v>39.999999999999993</v>
      </c>
      <c r="E37" s="32">
        <f t="shared" si="2"/>
        <v>60.000000000000007</v>
      </c>
      <c r="F37" s="32">
        <f t="shared" si="3"/>
        <v>70</v>
      </c>
      <c r="G37" s="32">
        <f t="shared" si="4"/>
        <v>30.000000000000004</v>
      </c>
      <c r="H37" s="32">
        <f t="shared" si="5"/>
        <v>70</v>
      </c>
      <c r="I37" s="32">
        <f t="shared" si="6"/>
        <v>30.000000000000004</v>
      </c>
      <c r="J37" s="32">
        <f t="shared" si="7"/>
        <v>10.000000000000007</v>
      </c>
      <c r="K37" s="32">
        <f t="shared" si="8"/>
        <v>79.999999999999986</v>
      </c>
      <c r="L37" s="32">
        <f t="shared" si="9"/>
        <v>70.000000000000014</v>
      </c>
      <c r="M37" s="32">
        <f t="shared" si="10"/>
        <v>29.999999999999982</v>
      </c>
      <c r="N37" s="32">
        <f t="shared" si="11"/>
        <v>110</v>
      </c>
      <c r="O37" s="32">
        <f t="shared" si="12"/>
        <v>39.999999999999993</v>
      </c>
      <c r="P37" s="32">
        <f t="shared" si="13"/>
        <v>50</v>
      </c>
      <c r="Q37" s="32">
        <f t="shared" si="14"/>
        <v>50</v>
      </c>
      <c r="R37" s="32">
        <f t="shared" si="15"/>
        <v>30.000000000000004</v>
      </c>
      <c r="S37" s="32">
        <f t="shared" si="16"/>
        <v>70</v>
      </c>
      <c r="T37" s="32">
        <f t="shared" si="17"/>
        <v>70.000000000000014</v>
      </c>
      <c r="U37" s="32">
        <f t="shared" si="18"/>
        <v>50</v>
      </c>
      <c r="V37" s="32">
        <f t="shared" si="19"/>
        <v>140</v>
      </c>
      <c r="W37" s="32">
        <f t="shared" si="20"/>
        <v>60</v>
      </c>
      <c r="X37" s="32">
        <f t="shared" si="21"/>
        <v>110</v>
      </c>
      <c r="Y37" s="32">
        <f t="shared" si="22"/>
        <v>100</v>
      </c>
      <c r="Z37" s="32">
        <f t="shared" si="23"/>
        <v>90.000000000000014</v>
      </c>
      <c r="AA37" s="32">
        <f t="shared" si="24"/>
        <v>130</v>
      </c>
      <c r="AB37" s="32">
        <f t="shared" si="25"/>
        <v>110</v>
      </c>
      <c r="AC37" s="32">
        <f t="shared" si="26"/>
        <v>39.999999999999993</v>
      </c>
      <c r="AD37" s="32">
        <f t="shared" si="27"/>
        <v>100</v>
      </c>
      <c r="AE37" s="32">
        <f t="shared" si="28"/>
        <v>20.000000000000018</v>
      </c>
      <c r="AF37" s="32">
        <f t="shared" si="29"/>
        <v>60.000000000000007</v>
      </c>
    </row>
    <row r="38" spans="1:32" x14ac:dyDescent="0.25">
      <c r="A38" s="6">
        <v>36</v>
      </c>
      <c r="B38" s="39">
        <v>-50</v>
      </c>
      <c r="C38" s="32">
        <f t="shared" si="0"/>
        <v>39.999999999999993</v>
      </c>
      <c r="D38" s="32">
        <f t="shared" si="1"/>
        <v>60.000000000000007</v>
      </c>
      <c r="E38" s="32">
        <f t="shared" si="2"/>
        <v>70</v>
      </c>
      <c r="F38" s="32">
        <f t="shared" si="3"/>
        <v>30.000000000000004</v>
      </c>
      <c r="G38" s="32">
        <f t="shared" si="4"/>
        <v>70</v>
      </c>
      <c r="H38" s="32">
        <f t="shared" si="5"/>
        <v>30.000000000000004</v>
      </c>
      <c r="I38" s="32">
        <f t="shared" si="6"/>
        <v>10.000000000000007</v>
      </c>
      <c r="J38" s="32">
        <f t="shared" si="7"/>
        <v>79.999999999999986</v>
      </c>
      <c r="K38" s="32">
        <f t="shared" si="8"/>
        <v>70.000000000000014</v>
      </c>
      <c r="L38" s="32">
        <f t="shared" si="9"/>
        <v>29.999999999999982</v>
      </c>
      <c r="M38" s="32">
        <f t="shared" si="10"/>
        <v>110</v>
      </c>
      <c r="N38" s="32">
        <f t="shared" si="11"/>
        <v>39.999999999999993</v>
      </c>
      <c r="O38" s="32">
        <f t="shared" si="12"/>
        <v>50</v>
      </c>
      <c r="P38" s="32">
        <f t="shared" si="13"/>
        <v>50</v>
      </c>
      <c r="Q38" s="32">
        <f t="shared" si="14"/>
        <v>30.000000000000004</v>
      </c>
      <c r="R38" s="32">
        <f t="shared" si="15"/>
        <v>70</v>
      </c>
      <c r="S38" s="32">
        <f t="shared" si="16"/>
        <v>70.000000000000014</v>
      </c>
      <c r="T38" s="32">
        <f t="shared" si="17"/>
        <v>50</v>
      </c>
      <c r="U38" s="32">
        <f t="shared" si="18"/>
        <v>140</v>
      </c>
      <c r="V38" s="32">
        <f t="shared" si="19"/>
        <v>60</v>
      </c>
      <c r="W38" s="32">
        <f t="shared" si="20"/>
        <v>110</v>
      </c>
      <c r="X38" s="32">
        <f t="shared" si="21"/>
        <v>100</v>
      </c>
      <c r="Y38" s="32">
        <f t="shared" si="22"/>
        <v>90.000000000000014</v>
      </c>
      <c r="Z38" s="32">
        <f t="shared" si="23"/>
        <v>130</v>
      </c>
      <c r="AA38" s="32">
        <f t="shared" si="24"/>
        <v>110</v>
      </c>
      <c r="AB38" s="32">
        <f t="shared" si="25"/>
        <v>39.999999999999993</v>
      </c>
      <c r="AC38" s="32">
        <f t="shared" si="26"/>
        <v>100</v>
      </c>
      <c r="AD38" s="32">
        <f t="shared" si="27"/>
        <v>20.000000000000018</v>
      </c>
      <c r="AE38" s="32">
        <f t="shared" si="28"/>
        <v>60.000000000000007</v>
      </c>
      <c r="AF38" s="32">
        <f t="shared" si="29"/>
        <v>90</v>
      </c>
    </row>
    <row r="39" spans="1:32" x14ac:dyDescent="0.25">
      <c r="A39" s="6">
        <v>37</v>
      </c>
      <c r="B39" s="39">
        <v>-10.000000000000009</v>
      </c>
      <c r="C39" s="32">
        <f t="shared" si="0"/>
        <v>20.000000000000018</v>
      </c>
      <c r="D39" s="32">
        <f t="shared" si="1"/>
        <v>30.000000000000007</v>
      </c>
      <c r="E39" s="32">
        <f t="shared" si="2"/>
        <v>-9.9999999999999876</v>
      </c>
      <c r="F39" s="32">
        <f t="shared" si="3"/>
        <v>30.000000000000007</v>
      </c>
      <c r="G39" s="32">
        <f t="shared" si="4"/>
        <v>-9.9999999999999876</v>
      </c>
      <c r="H39" s="32">
        <f t="shared" si="5"/>
        <v>-29.999999999999986</v>
      </c>
      <c r="I39" s="32">
        <f t="shared" si="6"/>
        <v>39.999999999999993</v>
      </c>
      <c r="J39" s="32">
        <f t="shared" si="7"/>
        <v>30.000000000000028</v>
      </c>
      <c r="K39" s="32">
        <f t="shared" si="8"/>
        <v>-10.000000000000009</v>
      </c>
      <c r="L39" s="32">
        <f t="shared" si="9"/>
        <v>70.000000000000014</v>
      </c>
      <c r="M39" s="32">
        <f t="shared" si="10"/>
        <v>0</v>
      </c>
      <c r="N39" s="32">
        <f t="shared" si="11"/>
        <v>10.000000000000009</v>
      </c>
      <c r="O39" s="32">
        <f t="shared" si="12"/>
        <v>10.000000000000009</v>
      </c>
      <c r="P39" s="32">
        <f t="shared" si="13"/>
        <v>-9.9999999999999876</v>
      </c>
      <c r="Q39" s="32">
        <f t="shared" si="14"/>
        <v>30.000000000000007</v>
      </c>
      <c r="R39" s="32">
        <f t="shared" si="15"/>
        <v>30.000000000000028</v>
      </c>
      <c r="S39" s="32">
        <f t="shared" si="16"/>
        <v>10.000000000000009</v>
      </c>
      <c r="T39" s="32">
        <f t="shared" si="17"/>
        <v>100</v>
      </c>
      <c r="U39" s="32">
        <f t="shared" si="18"/>
        <v>20.000000000000007</v>
      </c>
      <c r="V39" s="32">
        <f t="shared" si="19"/>
        <v>70.000000000000014</v>
      </c>
      <c r="W39" s="32">
        <f t="shared" si="20"/>
        <v>60</v>
      </c>
      <c r="X39" s="32">
        <f t="shared" si="21"/>
        <v>50.000000000000021</v>
      </c>
      <c r="Y39" s="32">
        <f t="shared" si="22"/>
        <v>90</v>
      </c>
      <c r="Z39" s="32">
        <f t="shared" si="23"/>
        <v>70.000000000000014</v>
      </c>
      <c r="AA39" s="32">
        <f t="shared" si="24"/>
        <v>0</v>
      </c>
      <c r="AB39" s="32">
        <f t="shared" si="25"/>
        <v>60.000000000000007</v>
      </c>
      <c r="AC39" s="32">
        <f t="shared" si="26"/>
        <v>-19.999999999999972</v>
      </c>
      <c r="AD39" s="32">
        <f t="shared" si="27"/>
        <v>20.000000000000018</v>
      </c>
      <c r="AE39" s="32">
        <f t="shared" si="28"/>
        <v>50</v>
      </c>
      <c r="AF39" s="32">
        <f t="shared" si="29"/>
        <v>20.000000000000018</v>
      </c>
    </row>
    <row r="40" spans="1:32" x14ac:dyDescent="0.25">
      <c r="A40" s="6">
        <v>38</v>
      </c>
      <c r="B40" s="39">
        <v>10.000000000000009</v>
      </c>
      <c r="C40" s="32">
        <f t="shared" si="0"/>
        <v>9.9999999999999876</v>
      </c>
      <c r="D40" s="32">
        <f t="shared" si="1"/>
        <v>-30.000000000000007</v>
      </c>
      <c r="E40" s="32">
        <f t="shared" si="2"/>
        <v>9.9999999999999876</v>
      </c>
      <c r="F40" s="32">
        <f t="shared" si="3"/>
        <v>-30.000000000000007</v>
      </c>
      <c r="G40" s="32">
        <f t="shared" si="4"/>
        <v>-50</v>
      </c>
      <c r="H40" s="32">
        <f t="shared" si="5"/>
        <v>19.999999999999972</v>
      </c>
      <c r="I40" s="32">
        <f t="shared" si="6"/>
        <v>10.000000000000009</v>
      </c>
      <c r="J40" s="32">
        <f t="shared" si="7"/>
        <v>-30.000000000000028</v>
      </c>
      <c r="K40" s="32">
        <f t="shared" si="8"/>
        <v>50</v>
      </c>
      <c r="L40" s="32">
        <f t="shared" si="9"/>
        <v>-20.000000000000018</v>
      </c>
      <c r="M40" s="32">
        <f t="shared" si="10"/>
        <v>-10.000000000000009</v>
      </c>
      <c r="N40" s="32">
        <f t="shared" si="11"/>
        <v>-10.000000000000009</v>
      </c>
      <c r="O40" s="32">
        <f t="shared" si="12"/>
        <v>-30.000000000000007</v>
      </c>
      <c r="P40" s="32">
        <f t="shared" si="13"/>
        <v>9.9999999999999876</v>
      </c>
      <c r="Q40" s="32">
        <f t="shared" si="14"/>
        <v>10.000000000000009</v>
      </c>
      <c r="R40" s="32">
        <f t="shared" si="15"/>
        <v>-10.000000000000009</v>
      </c>
      <c r="S40" s="32">
        <f t="shared" si="16"/>
        <v>79.999999999999972</v>
      </c>
      <c r="T40" s="32">
        <f t="shared" si="17"/>
        <v>0</v>
      </c>
      <c r="U40" s="32">
        <f t="shared" si="18"/>
        <v>50</v>
      </c>
      <c r="V40" s="32">
        <f t="shared" si="19"/>
        <v>39.999999999999986</v>
      </c>
      <c r="W40" s="32">
        <f t="shared" si="20"/>
        <v>30.000000000000007</v>
      </c>
      <c r="X40" s="32">
        <f t="shared" si="21"/>
        <v>69.999999999999972</v>
      </c>
      <c r="Y40" s="32">
        <f t="shared" si="22"/>
        <v>50</v>
      </c>
      <c r="Z40" s="32">
        <f t="shared" si="23"/>
        <v>-20.000000000000018</v>
      </c>
      <c r="AA40" s="32">
        <f t="shared" si="24"/>
        <v>39.999999999999993</v>
      </c>
      <c r="AB40" s="32">
        <f t="shared" si="25"/>
        <v>-39.999999999999993</v>
      </c>
      <c r="AC40" s="32">
        <f t="shared" si="26"/>
        <v>0</v>
      </c>
      <c r="AD40" s="32">
        <f t="shared" si="27"/>
        <v>29.999999999999986</v>
      </c>
      <c r="AE40" s="32">
        <f t="shared" si="28"/>
        <v>0</v>
      </c>
      <c r="AF40" s="32">
        <f t="shared" si="29"/>
        <v>-4.4408920985006262E-14</v>
      </c>
    </row>
    <row r="41" spans="1:32" x14ac:dyDescent="0.25">
      <c r="A41" s="6">
        <v>39</v>
      </c>
      <c r="B41" s="39">
        <v>19.999999999999996</v>
      </c>
      <c r="C41" s="32">
        <f t="shared" si="0"/>
        <v>-39.999999999999993</v>
      </c>
      <c r="D41" s="32">
        <f t="shared" si="1"/>
        <v>0</v>
      </c>
      <c r="E41" s="32">
        <f t="shared" si="2"/>
        <v>-39.999999999999993</v>
      </c>
      <c r="F41" s="32">
        <f t="shared" si="3"/>
        <v>-59.999999999999986</v>
      </c>
      <c r="G41" s="32">
        <f t="shared" si="4"/>
        <v>9.9999999999999858</v>
      </c>
      <c r="H41" s="32">
        <f t="shared" si="5"/>
        <v>0</v>
      </c>
      <c r="I41" s="32">
        <f t="shared" si="6"/>
        <v>-40.000000000000014</v>
      </c>
      <c r="J41" s="32">
        <f t="shared" si="7"/>
        <v>40.000000000000014</v>
      </c>
      <c r="K41" s="32">
        <f t="shared" si="8"/>
        <v>-30.000000000000007</v>
      </c>
      <c r="L41" s="32">
        <f t="shared" si="9"/>
        <v>-19.999999999999996</v>
      </c>
      <c r="M41" s="32">
        <f t="shared" si="10"/>
        <v>-19.999999999999996</v>
      </c>
      <c r="N41" s="32">
        <f t="shared" si="11"/>
        <v>-39.999999999999993</v>
      </c>
      <c r="O41" s="32">
        <f t="shared" si="12"/>
        <v>0</v>
      </c>
      <c r="P41" s="32">
        <f t="shared" si="13"/>
        <v>0</v>
      </c>
      <c r="Q41" s="32">
        <f t="shared" si="14"/>
        <v>-19.999999999999996</v>
      </c>
      <c r="R41" s="32">
        <f t="shared" si="15"/>
        <v>69.999999999999986</v>
      </c>
      <c r="S41" s="32">
        <f t="shared" si="16"/>
        <v>-9.9999999999999982</v>
      </c>
      <c r="T41" s="32">
        <f t="shared" si="17"/>
        <v>40.000000000000014</v>
      </c>
      <c r="U41" s="32">
        <f t="shared" si="18"/>
        <v>29.999999999999996</v>
      </c>
      <c r="V41" s="32">
        <f t="shared" si="19"/>
        <v>20.000000000000018</v>
      </c>
      <c r="W41" s="32">
        <f t="shared" si="20"/>
        <v>59.999999999999986</v>
      </c>
      <c r="X41" s="32">
        <f t="shared" si="21"/>
        <v>40.000000000000014</v>
      </c>
      <c r="Y41" s="32">
        <f t="shared" si="22"/>
        <v>-30.000000000000007</v>
      </c>
      <c r="Z41" s="32">
        <f t="shared" si="23"/>
        <v>30.000000000000004</v>
      </c>
      <c r="AA41" s="32">
        <f t="shared" si="24"/>
        <v>-49.999999999999979</v>
      </c>
      <c r="AB41" s="32">
        <f t="shared" si="25"/>
        <v>-9.9999999999999876</v>
      </c>
      <c r="AC41" s="32">
        <f t="shared" si="26"/>
        <v>19.999999999999996</v>
      </c>
      <c r="AD41" s="32">
        <f t="shared" si="27"/>
        <v>-9.9999999999999876</v>
      </c>
      <c r="AE41" s="32">
        <f t="shared" si="28"/>
        <v>-10.000000000000032</v>
      </c>
      <c r="AF41" s="32">
        <f t="shared" si="29"/>
        <v>-19.999999999999996</v>
      </c>
    </row>
    <row r="42" spans="1:32" x14ac:dyDescent="0.25">
      <c r="A42" s="6">
        <v>40</v>
      </c>
      <c r="B42" s="39">
        <v>-19.999999999999996</v>
      </c>
      <c r="C42" s="32">
        <f t="shared" si="0"/>
        <v>39.999999999999993</v>
      </c>
      <c r="D42" s="32">
        <f t="shared" si="1"/>
        <v>0</v>
      </c>
      <c r="E42" s="32">
        <f t="shared" si="2"/>
        <v>-19.999999999999996</v>
      </c>
      <c r="F42" s="32">
        <f t="shared" si="3"/>
        <v>49.999999999999979</v>
      </c>
      <c r="G42" s="32">
        <f t="shared" si="4"/>
        <v>40.000000000000014</v>
      </c>
      <c r="H42" s="32">
        <f t="shared" si="5"/>
        <v>0</v>
      </c>
      <c r="I42" s="32">
        <f t="shared" si="6"/>
        <v>80</v>
      </c>
      <c r="J42" s="32">
        <f t="shared" si="7"/>
        <v>9.9999999999999876</v>
      </c>
      <c r="K42" s="32">
        <f t="shared" si="8"/>
        <v>19.999999999999996</v>
      </c>
      <c r="L42" s="32">
        <f t="shared" si="9"/>
        <v>19.999999999999996</v>
      </c>
      <c r="M42" s="32">
        <f t="shared" si="10"/>
        <v>0</v>
      </c>
      <c r="N42" s="32">
        <f t="shared" si="11"/>
        <v>39.999999999999993</v>
      </c>
      <c r="O42" s="32">
        <f t="shared" si="12"/>
        <v>40.000000000000014</v>
      </c>
      <c r="P42" s="32">
        <f t="shared" si="13"/>
        <v>19.999999999999996</v>
      </c>
      <c r="Q42" s="32">
        <f t="shared" si="14"/>
        <v>109.99999999999999</v>
      </c>
      <c r="R42" s="32">
        <f t="shared" si="15"/>
        <v>29.999999999999993</v>
      </c>
      <c r="S42" s="32">
        <f t="shared" si="16"/>
        <v>80</v>
      </c>
      <c r="T42" s="32">
        <f t="shared" si="17"/>
        <v>69.999999999999986</v>
      </c>
      <c r="U42" s="32">
        <f t="shared" si="18"/>
        <v>60.000000000000014</v>
      </c>
      <c r="V42" s="32">
        <f t="shared" si="19"/>
        <v>99.999999999999986</v>
      </c>
      <c r="W42" s="32">
        <f t="shared" si="20"/>
        <v>80</v>
      </c>
      <c r="X42" s="32">
        <f t="shared" si="21"/>
        <v>9.9999999999999876</v>
      </c>
      <c r="Y42" s="32">
        <f t="shared" si="22"/>
        <v>70</v>
      </c>
      <c r="Z42" s="32">
        <f t="shared" si="23"/>
        <v>-9.9999999999999858</v>
      </c>
      <c r="AA42" s="32">
        <f t="shared" si="24"/>
        <v>30.000000000000007</v>
      </c>
      <c r="AB42" s="32">
        <f t="shared" si="25"/>
        <v>59.999999999999986</v>
      </c>
      <c r="AC42" s="32">
        <f t="shared" si="26"/>
        <v>30.000000000000007</v>
      </c>
      <c r="AD42" s="32">
        <f t="shared" si="27"/>
        <v>29.999999999999961</v>
      </c>
      <c r="AE42" s="32">
        <f t="shared" si="28"/>
        <v>19.999999999999996</v>
      </c>
      <c r="AF42" s="32">
        <f t="shared" si="29"/>
        <v>30.000000000000007</v>
      </c>
    </row>
    <row r="43" spans="1:32" x14ac:dyDescent="0.25">
      <c r="A43" s="6">
        <v>41</v>
      </c>
      <c r="B43" s="39">
        <v>19.999999999999996</v>
      </c>
      <c r="C43" s="32">
        <f t="shared" si="0"/>
        <v>-39.999999999999993</v>
      </c>
      <c r="D43" s="32">
        <f t="shared" si="1"/>
        <v>-59.999999999999986</v>
      </c>
      <c r="E43" s="32">
        <f t="shared" si="2"/>
        <v>9.9999999999999858</v>
      </c>
      <c r="F43" s="32">
        <f t="shared" si="3"/>
        <v>0</v>
      </c>
      <c r="G43" s="32">
        <f t="shared" si="4"/>
        <v>-40.000000000000014</v>
      </c>
      <c r="H43" s="32">
        <f t="shared" si="5"/>
        <v>40.000000000000014</v>
      </c>
      <c r="I43" s="32">
        <f t="shared" si="6"/>
        <v>-30.000000000000007</v>
      </c>
      <c r="J43" s="32">
        <f t="shared" si="7"/>
        <v>-19.999999999999996</v>
      </c>
      <c r="K43" s="32">
        <f t="shared" si="8"/>
        <v>-19.999999999999996</v>
      </c>
      <c r="L43" s="32">
        <f t="shared" si="9"/>
        <v>-39.999999999999993</v>
      </c>
      <c r="M43" s="32">
        <f t="shared" si="10"/>
        <v>0</v>
      </c>
      <c r="N43" s="32">
        <f t="shared" si="11"/>
        <v>0</v>
      </c>
      <c r="O43" s="32">
        <f t="shared" si="12"/>
        <v>-19.999999999999996</v>
      </c>
      <c r="P43" s="32">
        <f t="shared" si="13"/>
        <v>69.999999999999986</v>
      </c>
      <c r="Q43" s="32">
        <f t="shared" si="14"/>
        <v>-9.9999999999999982</v>
      </c>
      <c r="R43" s="32">
        <f t="shared" si="15"/>
        <v>40.000000000000014</v>
      </c>
      <c r="S43" s="32">
        <f t="shared" si="16"/>
        <v>29.999999999999996</v>
      </c>
      <c r="T43" s="32">
        <f t="shared" si="17"/>
        <v>20.000000000000018</v>
      </c>
      <c r="U43" s="32">
        <f t="shared" si="18"/>
        <v>59.999999999999986</v>
      </c>
      <c r="V43" s="32">
        <f t="shared" si="19"/>
        <v>40.000000000000014</v>
      </c>
      <c r="W43" s="32">
        <f t="shared" si="20"/>
        <v>-30.000000000000007</v>
      </c>
      <c r="X43" s="32">
        <f t="shared" si="21"/>
        <v>30.000000000000004</v>
      </c>
      <c r="Y43" s="32">
        <f t="shared" si="22"/>
        <v>-49.999999999999979</v>
      </c>
      <c r="Z43" s="32">
        <f t="shared" si="23"/>
        <v>-9.9999999999999876</v>
      </c>
      <c r="AA43" s="32">
        <f t="shared" si="24"/>
        <v>19.999999999999996</v>
      </c>
      <c r="AB43" s="32">
        <f t="shared" si="25"/>
        <v>-9.9999999999999876</v>
      </c>
      <c r="AC43" s="32">
        <f t="shared" si="26"/>
        <v>-10.000000000000032</v>
      </c>
      <c r="AD43" s="32">
        <f t="shared" si="27"/>
        <v>-19.999999999999996</v>
      </c>
      <c r="AE43" s="32">
        <f t="shared" si="28"/>
        <v>-9.9999999999999876</v>
      </c>
      <c r="AF43" s="32">
        <f t="shared" si="29"/>
        <v>-39.999999999999972</v>
      </c>
    </row>
    <row r="44" spans="1:32" x14ac:dyDescent="0.25">
      <c r="A44" s="6">
        <v>42</v>
      </c>
      <c r="B44" s="39">
        <v>-19.999999999999996</v>
      </c>
      <c r="C44" s="32">
        <f t="shared" si="0"/>
        <v>-19.999999999999996</v>
      </c>
      <c r="D44" s="32">
        <f t="shared" si="1"/>
        <v>49.999999999999979</v>
      </c>
      <c r="E44" s="32">
        <f t="shared" si="2"/>
        <v>40.000000000000014</v>
      </c>
      <c r="F44" s="32">
        <f t="shared" si="3"/>
        <v>0</v>
      </c>
      <c r="G44" s="32">
        <f t="shared" si="4"/>
        <v>80</v>
      </c>
      <c r="H44" s="32">
        <f t="shared" si="5"/>
        <v>9.9999999999999876</v>
      </c>
      <c r="I44" s="32">
        <f t="shared" si="6"/>
        <v>19.999999999999996</v>
      </c>
      <c r="J44" s="32">
        <f t="shared" si="7"/>
        <v>19.999999999999996</v>
      </c>
      <c r="K44" s="32">
        <f t="shared" si="8"/>
        <v>0</v>
      </c>
      <c r="L44" s="32">
        <f t="shared" si="9"/>
        <v>39.999999999999993</v>
      </c>
      <c r="M44" s="32">
        <f t="shared" si="10"/>
        <v>40.000000000000014</v>
      </c>
      <c r="N44" s="32">
        <f t="shared" si="11"/>
        <v>19.999999999999996</v>
      </c>
      <c r="O44" s="32">
        <f t="shared" si="12"/>
        <v>109.99999999999999</v>
      </c>
      <c r="P44" s="32">
        <f t="shared" si="13"/>
        <v>29.999999999999993</v>
      </c>
      <c r="Q44" s="32">
        <f t="shared" si="14"/>
        <v>80</v>
      </c>
      <c r="R44" s="32">
        <f t="shared" si="15"/>
        <v>69.999999999999986</v>
      </c>
      <c r="S44" s="32">
        <f t="shared" si="16"/>
        <v>60.000000000000014</v>
      </c>
      <c r="T44" s="32">
        <f t="shared" si="17"/>
        <v>99.999999999999986</v>
      </c>
      <c r="U44" s="32">
        <f t="shared" si="18"/>
        <v>80</v>
      </c>
      <c r="V44" s="32">
        <f t="shared" si="19"/>
        <v>9.9999999999999876</v>
      </c>
      <c r="W44" s="32">
        <f t="shared" si="20"/>
        <v>70</v>
      </c>
      <c r="X44" s="32">
        <f t="shared" si="21"/>
        <v>-9.9999999999999858</v>
      </c>
      <c r="Y44" s="32">
        <f t="shared" si="22"/>
        <v>30.000000000000007</v>
      </c>
      <c r="Z44" s="32">
        <f t="shared" si="23"/>
        <v>59.999999999999986</v>
      </c>
      <c r="AA44" s="32">
        <f t="shared" si="24"/>
        <v>30.000000000000007</v>
      </c>
      <c r="AB44" s="32">
        <f t="shared" si="25"/>
        <v>29.999999999999961</v>
      </c>
      <c r="AC44" s="32">
        <f t="shared" si="26"/>
        <v>19.999999999999996</v>
      </c>
      <c r="AD44" s="32">
        <f t="shared" si="27"/>
        <v>30.000000000000007</v>
      </c>
      <c r="AE44" s="32">
        <f t="shared" si="28"/>
        <v>0</v>
      </c>
      <c r="AF44" s="32">
        <f t="shared" si="29"/>
        <v>0</v>
      </c>
    </row>
    <row r="45" spans="1:32" x14ac:dyDescent="0.25">
      <c r="A45" s="6">
        <v>43</v>
      </c>
      <c r="B45" s="39">
        <v>-39.999999999999993</v>
      </c>
      <c r="C45" s="32">
        <f t="shared" si="0"/>
        <v>69.999999999999972</v>
      </c>
      <c r="D45" s="32">
        <f t="shared" si="1"/>
        <v>60.000000000000014</v>
      </c>
      <c r="E45" s="32">
        <f t="shared" si="2"/>
        <v>19.999999999999975</v>
      </c>
      <c r="F45" s="32">
        <f t="shared" si="3"/>
        <v>100</v>
      </c>
      <c r="G45" s="32">
        <f t="shared" si="4"/>
        <v>29.999999999999986</v>
      </c>
      <c r="H45" s="32">
        <f t="shared" si="5"/>
        <v>39.999999999999993</v>
      </c>
      <c r="I45" s="32">
        <f t="shared" si="6"/>
        <v>39.999999999999993</v>
      </c>
      <c r="J45" s="32">
        <f t="shared" si="7"/>
        <v>19.999999999999996</v>
      </c>
      <c r="K45" s="32">
        <f t="shared" si="8"/>
        <v>59.999999999999986</v>
      </c>
      <c r="L45" s="32">
        <f t="shared" si="9"/>
        <v>60.000000000000014</v>
      </c>
      <c r="M45" s="32">
        <f t="shared" si="10"/>
        <v>39.999999999999993</v>
      </c>
      <c r="N45" s="32">
        <f t="shared" si="11"/>
        <v>129.99999999999997</v>
      </c>
      <c r="O45" s="32">
        <f t="shared" si="12"/>
        <v>49.999999999999993</v>
      </c>
      <c r="P45" s="32">
        <f t="shared" si="13"/>
        <v>100</v>
      </c>
      <c r="Q45" s="32">
        <f t="shared" si="14"/>
        <v>89.999999999999986</v>
      </c>
      <c r="R45" s="32">
        <f t="shared" si="15"/>
        <v>80</v>
      </c>
      <c r="S45" s="32">
        <f t="shared" si="16"/>
        <v>119.99999999999997</v>
      </c>
      <c r="T45" s="32">
        <f t="shared" si="17"/>
        <v>100</v>
      </c>
      <c r="U45" s="32">
        <f t="shared" si="18"/>
        <v>29.999999999999986</v>
      </c>
      <c r="V45" s="32">
        <f t="shared" si="19"/>
        <v>90</v>
      </c>
      <c r="W45" s="32">
        <f t="shared" si="20"/>
        <v>10.000000000000011</v>
      </c>
      <c r="X45" s="32">
        <f t="shared" si="21"/>
        <v>50</v>
      </c>
      <c r="Y45" s="32">
        <f t="shared" si="22"/>
        <v>79.999999999999986</v>
      </c>
      <c r="Z45" s="32">
        <f t="shared" si="23"/>
        <v>50</v>
      </c>
      <c r="AA45" s="32">
        <f t="shared" si="24"/>
        <v>49.999999999999957</v>
      </c>
      <c r="AB45" s="32">
        <f t="shared" si="25"/>
        <v>39.999999999999993</v>
      </c>
      <c r="AC45" s="32">
        <f t="shared" si="26"/>
        <v>50</v>
      </c>
      <c r="AD45" s="32">
        <f t="shared" si="27"/>
        <v>20.000000000000021</v>
      </c>
      <c r="AE45" s="32">
        <f t="shared" si="28"/>
        <v>19.999999999999975</v>
      </c>
      <c r="AF45" s="32">
        <f t="shared" si="29"/>
        <v>-20.000000000000014</v>
      </c>
    </row>
    <row r="46" spans="1:32" x14ac:dyDescent="0.25">
      <c r="A46" s="6">
        <v>44</v>
      </c>
      <c r="B46" s="39">
        <v>29.999999999999982</v>
      </c>
      <c r="C46" s="32">
        <f t="shared" si="0"/>
        <v>-9.9999999999999645</v>
      </c>
      <c r="D46" s="32">
        <f t="shared" si="1"/>
        <v>-50</v>
      </c>
      <c r="E46" s="32">
        <f t="shared" si="2"/>
        <v>30.000000000000025</v>
      </c>
      <c r="F46" s="32">
        <f t="shared" si="3"/>
        <v>-39.999999999999993</v>
      </c>
      <c r="G46" s="32">
        <f t="shared" si="4"/>
        <v>-29.999999999999982</v>
      </c>
      <c r="H46" s="32">
        <f t="shared" si="5"/>
        <v>-29.999999999999982</v>
      </c>
      <c r="I46" s="32">
        <f t="shared" si="6"/>
        <v>-49.999999999999979</v>
      </c>
      <c r="J46" s="32">
        <f t="shared" si="7"/>
        <v>-9.9999999999999858</v>
      </c>
      <c r="K46" s="32">
        <f t="shared" si="8"/>
        <v>-9.9999999999999645</v>
      </c>
      <c r="L46" s="32">
        <f t="shared" si="9"/>
        <v>-29.999999999999982</v>
      </c>
      <c r="M46" s="32">
        <f t="shared" si="10"/>
        <v>60</v>
      </c>
      <c r="N46" s="32">
        <f t="shared" si="11"/>
        <v>-19.999999999999986</v>
      </c>
      <c r="O46" s="32">
        <f t="shared" si="12"/>
        <v>30.000000000000025</v>
      </c>
      <c r="P46" s="32">
        <f t="shared" si="13"/>
        <v>20.000000000000011</v>
      </c>
      <c r="Q46" s="32">
        <f t="shared" si="14"/>
        <v>10.000000000000032</v>
      </c>
      <c r="R46" s="32">
        <f t="shared" si="15"/>
        <v>50</v>
      </c>
      <c r="S46" s="32">
        <f t="shared" si="16"/>
        <v>30.000000000000025</v>
      </c>
      <c r="T46" s="32">
        <f t="shared" si="17"/>
        <v>-39.999999999999993</v>
      </c>
      <c r="U46" s="32">
        <f t="shared" si="18"/>
        <v>20.000000000000018</v>
      </c>
      <c r="V46" s="32">
        <f t="shared" si="19"/>
        <v>-59.999999999999964</v>
      </c>
      <c r="W46" s="32">
        <f t="shared" si="20"/>
        <v>-19.999999999999972</v>
      </c>
      <c r="X46" s="32">
        <f t="shared" si="21"/>
        <v>10.000000000000011</v>
      </c>
      <c r="Y46" s="32">
        <f t="shared" si="22"/>
        <v>-19.999999999999972</v>
      </c>
      <c r="Z46" s="32">
        <f t="shared" si="23"/>
        <v>-20.000000000000018</v>
      </c>
      <c r="AA46" s="32">
        <f t="shared" si="24"/>
        <v>-29.999999999999982</v>
      </c>
      <c r="AB46" s="32">
        <f t="shared" si="25"/>
        <v>-19.999999999999972</v>
      </c>
      <c r="AC46" s="32">
        <f t="shared" si="26"/>
        <v>-49.999999999999957</v>
      </c>
      <c r="AD46" s="32">
        <f t="shared" si="27"/>
        <v>-50</v>
      </c>
      <c r="AE46" s="32">
        <f t="shared" si="28"/>
        <v>-89.999999999999986</v>
      </c>
      <c r="AF46" s="32">
        <f t="shared" si="29"/>
        <v>-9.9999999999999645</v>
      </c>
    </row>
    <row r="47" spans="1:32" x14ac:dyDescent="0.25">
      <c r="A47" s="6">
        <v>45</v>
      </c>
      <c r="B47" s="39">
        <v>20.000000000000018</v>
      </c>
      <c r="C47" s="32">
        <f t="shared" si="0"/>
        <v>-40.000000000000036</v>
      </c>
      <c r="D47" s="32">
        <f t="shared" si="1"/>
        <v>39.999999999999986</v>
      </c>
      <c r="E47" s="32">
        <f t="shared" si="2"/>
        <v>-30.000000000000028</v>
      </c>
      <c r="F47" s="32">
        <f t="shared" si="3"/>
        <v>-20.000000000000018</v>
      </c>
      <c r="G47" s="32">
        <f t="shared" si="4"/>
        <v>-20.000000000000018</v>
      </c>
      <c r="H47" s="32">
        <f t="shared" si="5"/>
        <v>-40.000000000000014</v>
      </c>
      <c r="I47" s="32">
        <f t="shared" si="6"/>
        <v>0</v>
      </c>
      <c r="J47" s="32">
        <f t="shared" si="7"/>
        <v>0</v>
      </c>
      <c r="K47" s="32">
        <f t="shared" si="8"/>
        <v>-20.000000000000018</v>
      </c>
      <c r="L47" s="32">
        <f t="shared" si="9"/>
        <v>69.999999999999972</v>
      </c>
      <c r="M47" s="32">
        <f t="shared" si="10"/>
        <v>-10.00000000000002</v>
      </c>
      <c r="N47" s="32">
        <f t="shared" si="11"/>
        <v>39.999999999999986</v>
      </c>
      <c r="O47" s="32">
        <f t="shared" si="12"/>
        <v>29.999999999999975</v>
      </c>
      <c r="P47" s="32">
        <f t="shared" si="13"/>
        <v>19.999999999999996</v>
      </c>
      <c r="Q47" s="32">
        <f t="shared" si="14"/>
        <v>59.999999999999972</v>
      </c>
      <c r="R47" s="32">
        <f t="shared" si="15"/>
        <v>39.999999999999986</v>
      </c>
      <c r="S47" s="32">
        <f t="shared" si="16"/>
        <v>-30.000000000000028</v>
      </c>
      <c r="T47" s="32">
        <f t="shared" si="17"/>
        <v>29.999999999999982</v>
      </c>
      <c r="U47" s="32">
        <f t="shared" si="18"/>
        <v>-50</v>
      </c>
      <c r="V47" s="32">
        <f t="shared" si="19"/>
        <v>-10.000000000000009</v>
      </c>
      <c r="W47" s="32">
        <f t="shared" si="20"/>
        <v>19.999999999999975</v>
      </c>
      <c r="X47" s="32">
        <f t="shared" si="21"/>
        <v>-10.000000000000009</v>
      </c>
      <c r="Y47" s="32">
        <f t="shared" si="22"/>
        <v>-10.000000000000053</v>
      </c>
      <c r="Z47" s="32">
        <f t="shared" si="23"/>
        <v>-20.000000000000018</v>
      </c>
      <c r="AA47" s="32">
        <f t="shared" si="24"/>
        <v>-10.000000000000009</v>
      </c>
      <c r="AB47" s="32">
        <f t="shared" si="25"/>
        <v>-39.999999999999986</v>
      </c>
      <c r="AC47" s="32">
        <f t="shared" si="26"/>
        <v>-40.000000000000036</v>
      </c>
      <c r="AD47" s="32">
        <f t="shared" si="27"/>
        <v>-80.000000000000028</v>
      </c>
      <c r="AE47" s="32">
        <f t="shared" si="28"/>
        <v>0</v>
      </c>
      <c r="AF47" s="32">
        <f t="shared" si="29"/>
        <v>-30.000000000000028</v>
      </c>
    </row>
    <row r="48" spans="1:32" x14ac:dyDescent="0.25">
      <c r="A48" s="6">
        <v>46</v>
      </c>
      <c r="B48" s="39">
        <v>-20.000000000000018</v>
      </c>
      <c r="C48" s="32">
        <f t="shared" si="0"/>
        <v>80.000000000000028</v>
      </c>
      <c r="D48" s="32">
        <f t="shared" si="1"/>
        <v>10.000000000000009</v>
      </c>
      <c r="E48" s="32">
        <f t="shared" si="2"/>
        <v>20.000000000000018</v>
      </c>
      <c r="F48" s="32">
        <f t="shared" si="3"/>
        <v>20.000000000000018</v>
      </c>
      <c r="G48" s="32">
        <f t="shared" si="4"/>
        <v>0</v>
      </c>
      <c r="H48" s="32">
        <f t="shared" si="5"/>
        <v>40.000000000000014</v>
      </c>
      <c r="I48" s="32">
        <f t="shared" si="6"/>
        <v>40.000000000000036</v>
      </c>
      <c r="J48" s="32">
        <f t="shared" si="7"/>
        <v>20.000000000000018</v>
      </c>
      <c r="K48" s="32">
        <f t="shared" si="8"/>
        <v>110</v>
      </c>
      <c r="L48" s="32">
        <f t="shared" si="9"/>
        <v>30.000000000000014</v>
      </c>
      <c r="M48" s="32">
        <f t="shared" si="10"/>
        <v>80.000000000000028</v>
      </c>
      <c r="N48" s="32">
        <f t="shared" si="11"/>
        <v>70.000000000000014</v>
      </c>
      <c r="O48" s="32">
        <f t="shared" si="12"/>
        <v>60.000000000000028</v>
      </c>
      <c r="P48" s="32">
        <f t="shared" si="13"/>
        <v>100</v>
      </c>
      <c r="Q48" s="32">
        <f t="shared" si="14"/>
        <v>80.000000000000028</v>
      </c>
      <c r="R48" s="32">
        <f t="shared" si="15"/>
        <v>10.000000000000009</v>
      </c>
      <c r="S48" s="32">
        <f t="shared" si="16"/>
        <v>70.000000000000014</v>
      </c>
      <c r="T48" s="32">
        <f t="shared" si="17"/>
        <v>-9.9999999999999645</v>
      </c>
      <c r="U48" s="32">
        <f t="shared" si="18"/>
        <v>30.000000000000028</v>
      </c>
      <c r="V48" s="32">
        <f t="shared" si="19"/>
        <v>60.000000000000014</v>
      </c>
      <c r="W48" s="32">
        <f t="shared" si="20"/>
        <v>30.000000000000028</v>
      </c>
      <c r="X48" s="32">
        <f t="shared" si="21"/>
        <v>29.999999999999982</v>
      </c>
      <c r="Y48" s="32">
        <f t="shared" si="22"/>
        <v>20.000000000000018</v>
      </c>
      <c r="Z48" s="32">
        <f t="shared" si="23"/>
        <v>30.000000000000028</v>
      </c>
      <c r="AA48" s="32">
        <f t="shared" si="24"/>
        <v>4.6185277824406512E-14</v>
      </c>
      <c r="AB48" s="32">
        <f t="shared" si="25"/>
        <v>0</v>
      </c>
      <c r="AC48" s="32">
        <f t="shared" si="26"/>
        <v>-39.999999999999986</v>
      </c>
      <c r="AD48" s="32">
        <f t="shared" si="27"/>
        <v>40.000000000000036</v>
      </c>
      <c r="AE48" s="32">
        <f t="shared" si="28"/>
        <v>10.000000000000009</v>
      </c>
      <c r="AF48" s="32">
        <f t="shared" si="29"/>
        <v>30.000000000000028</v>
      </c>
    </row>
    <row r="49" spans="1:32" x14ac:dyDescent="0.25">
      <c r="A49" s="6">
        <v>47</v>
      </c>
      <c r="B49" s="39">
        <v>60.000000000000007</v>
      </c>
      <c r="C49" s="32">
        <f t="shared" si="0"/>
        <v>-70.000000000000014</v>
      </c>
      <c r="D49" s="32">
        <f t="shared" si="1"/>
        <v>-60.000000000000007</v>
      </c>
      <c r="E49" s="32">
        <f t="shared" si="2"/>
        <v>-60.000000000000007</v>
      </c>
      <c r="F49" s="32">
        <f t="shared" si="3"/>
        <v>-80</v>
      </c>
      <c r="G49" s="32">
        <f t="shared" si="4"/>
        <v>-40.000000000000014</v>
      </c>
      <c r="H49" s="32">
        <f t="shared" si="5"/>
        <v>-39.999999999999986</v>
      </c>
      <c r="I49" s="32">
        <f t="shared" si="6"/>
        <v>-60.000000000000007</v>
      </c>
      <c r="J49" s="32">
        <f t="shared" si="7"/>
        <v>29.999999999999979</v>
      </c>
      <c r="K49" s="32">
        <f t="shared" si="8"/>
        <v>-50.000000000000007</v>
      </c>
      <c r="L49" s="32">
        <f t="shared" si="9"/>
        <v>0</v>
      </c>
      <c r="M49" s="32">
        <f t="shared" si="10"/>
        <v>-10.000000000000014</v>
      </c>
      <c r="N49" s="32">
        <f t="shared" si="11"/>
        <v>-19.999999999999993</v>
      </c>
      <c r="O49" s="32">
        <f t="shared" si="12"/>
        <v>19.999999999999979</v>
      </c>
      <c r="P49" s="32">
        <f t="shared" si="13"/>
        <v>0</v>
      </c>
      <c r="Q49" s="32">
        <f t="shared" si="14"/>
        <v>-70.000000000000014</v>
      </c>
      <c r="R49" s="32">
        <f t="shared" si="15"/>
        <v>-10.000000000000007</v>
      </c>
      <c r="S49" s="32">
        <f t="shared" si="16"/>
        <v>-89.999999999999986</v>
      </c>
      <c r="T49" s="32">
        <f t="shared" si="17"/>
        <v>-50</v>
      </c>
      <c r="U49" s="32">
        <f t="shared" si="18"/>
        <v>-20.000000000000014</v>
      </c>
      <c r="V49" s="32">
        <f t="shared" si="19"/>
        <v>-50</v>
      </c>
      <c r="W49" s="32">
        <f t="shared" si="20"/>
        <v>-50.000000000000043</v>
      </c>
      <c r="X49" s="32">
        <f t="shared" si="21"/>
        <v>-60.000000000000007</v>
      </c>
      <c r="Y49" s="32">
        <f t="shared" si="22"/>
        <v>-50</v>
      </c>
      <c r="Z49" s="32">
        <f t="shared" si="23"/>
        <v>-79.999999999999972</v>
      </c>
      <c r="AA49" s="32">
        <f t="shared" si="24"/>
        <v>-80.000000000000028</v>
      </c>
      <c r="AB49" s="32">
        <f t="shared" si="25"/>
        <v>-120.00000000000001</v>
      </c>
      <c r="AC49" s="32">
        <f t="shared" si="26"/>
        <v>-39.999999999999986</v>
      </c>
      <c r="AD49" s="32">
        <f t="shared" si="27"/>
        <v>-70.000000000000014</v>
      </c>
      <c r="AE49" s="32">
        <f t="shared" si="28"/>
        <v>-50</v>
      </c>
      <c r="AF49" s="32">
        <f t="shared" si="29"/>
        <v>-60.000000000000007</v>
      </c>
    </row>
    <row r="50" spans="1:32" x14ac:dyDescent="0.25">
      <c r="A50" s="6">
        <v>48</v>
      </c>
      <c r="B50" s="39">
        <v>-10.000000000000009</v>
      </c>
      <c r="C50" s="32">
        <f t="shared" si="0"/>
        <v>10.000000000000009</v>
      </c>
      <c r="D50" s="32">
        <f t="shared" si="1"/>
        <v>10.000000000000009</v>
      </c>
      <c r="E50" s="32">
        <f t="shared" si="2"/>
        <v>-9.9999999999999876</v>
      </c>
      <c r="F50" s="32">
        <f t="shared" si="3"/>
        <v>30.000000000000007</v>
      </c>
      <c r="G50" s="32">
        <f t="shared" si="4"/>
        <v>30.000000000000028</v>
      </c>
      <c r="H50" s="32">
        <f t="shared" si="5"/>
        <v>10.000000000000009</v>
      </c>
      <c r="I50" s="32">
        <f t="shared" si="6"/>
        <v>100</v>
      </c>
      <c r="J50" s="32">
        <f t="shared" si="7"/>
        <v>20.000000000000007</v>
      </c>
      <c r="K50" s="32">
        <f t="shared" si="8"/>
        <v>70.000000000000014</v>
      </c>
      <c r="L50" s="32">
        <f t="shared" si="9"/>
        <v>60</v>
      </c>
      <c r="M50" s="32">
        <f t="shared" si="10"/>
        <v>50.000000000000021</v>
      </c>
      <c r="N50" s="32">
        <f t="shared" si="11"/>
        <v>90</v>
      </c>
      <c r="O50" s="32">
        <f t="shared" si="12"/>
        <v>70.000000000000014</v>
      </c>
      <c r="P50" s="32">
        <f t="shared" si="13"/>
        <v>0</v>
      </c>
      <c r="Q50" s="32">
        <f t="shared" si="14"/>
        <v>60.000000000000007</v>
      </c>
      <c r="R50" s="32">
        <f t="shared" si="15"/>
        <v>-19.999999999999972</v>
      </c>
      <c r="S50" s="32">
        <f t="shared" si="16"/>
        <v>20.000000000000018</v>
      </c>
      <c r="T50" s="32">
        <f t="shared" si="17"/>
        <v>50</v>
      </c>
      <c r="U50" s="32">
        <f t="shared" si="18"/>
        <v>20.000000000000018</v>
      </c>
      <c r="V50" s="32">
        <f t="shared" si="19"/>
        <v>19.999999999999972</v>
      </c>
      <c r="W50" s="32">
        <f t="shared" si="20"/>
        <v>10.000000000000009</v>
      </c>
      <c r="X50" s="32">
        <f t="shared" si="21"/>
        <v>20.000000000000018</v>
      </c>
      <c r="Y50" s="32">
        <f t="shared" si="22"/>
        <v>-9.9999999999999627</v>
      </c>
      <c r="Z50" s="32">
        <f t="shared" si="23"/>
        <v>-10.000000000000009</v>
      </c>
      <c r="AA50" s="32">
        <f t="shared" si="24"/>
        <v>-50</v>
      </c>
      <c r="AB50" s="32">
        <f t="shared" si="25"/>
        <v>30.000000000000028</v>
      </c>
      <c r="AC50" s="32">
        <f t="shared" si="26"/>
        <v>0</v>
      </c>
      <c r="AD50" s="32">
        <f t="shared" si="27"/>
        <v>20.000000000000018</v>
      </c>
      <c r="AE50" s="32">
        <f t="shared" si="28"/>
        <v>10.000000000000009</v>
      </c>
      <c r="AF50" s="32">
        <f t="shared" si="29"/>
        <v>29.999999999999979</v>
      </c>
    </row>
    <row r="51" spans="1:32" x14ac:dyDescent="0.25">
      <c r="A51" s="6">
        <v>49</v>
      </c>
      <c r="B51" s="39">
        <v>0</v>
      </c>
      <c r="C51" s="32">
        <f t="shared" si="0"/>
        <v>0</v>
      </c>
      <c r="D51" s="32">
        <f t="shared" si="1"/>
        <v>-19.999999999999996</v>
      </c>
      <c r="E51" s="32">
        <f t="shared" si="2"/>
        <v>19.999999999999996</v>
      </c>
      <c r="F51" s="32">
        <f t="shared" si="3"/>
        <v>20.000000000000018</v>
      </c>
      <c r="G51" s="32">
        <f t="shared" si="4"/>
        <v>0</v>
      </c>
      <c r="H51" s="32">
        <f t="shared" si="5"/>
        <v>89.999999999999986</v>
      </c>
      <c r="I51" s="32">
        <f t="shared" si="6"/>
        <v>9.9999999999999982</v>
      </c>
      <c r="J51" s="32">
        <f t="shared" si="7"/>
        <v>60.000000000000007</v>
      </c>
      <c r="K51" s="32">
        <f t="shared" si="8"/>
        <v>49.999999999999993</v>
      </c>
      <c r="L51" s="32">
        <f t="shared" si="9"/>
        <v>40.000000000000014</v>
      </c>
      <c r="M51" s="32">
        <f t="shared" si="10"/>
        <v>79.999999999999986</v>
      </c>
      <c r="N51" s="32">
        <f t="shared" si="11"/>
        <v>60.000000000000007</v>
      </c>
      <c r="O51" s="32">
        <f t="shared" si="12"/>
        <v>-10.000000000000009</v>
      </c>
      <c r="P51" s="32">
        <f t="shared" si="13"/>
        <v>50</v>
      </c>
      <c r="Q51" s="32">
        <f t="shared" si="14"/>
        <v>-29.999999999999982</v>
      </c>
      <c r="R51" s="32">
        <f t="shared" si="15"/>
        <v>10.000000000000009</v>
      </c>
      <c r="S51" s="32">
        <f t="shared" si="16"/>
        <v>39.999999999999993</v>
      </c>
      <c r="T51" s="32">
        <f t="shared" si="17"/>
        <v>10.000000000000009</v>
      </c>
      <c r="U51" s="32">
        <f t="shared" si="18"/>
        <v>9.9999999999999645</v>
      </c>
      <c r="V51" s="32">
        <f t="shared" si="19"/>
        <v>0</v>
      </c>
      <c r="W51" s="32">
        <f t="shared" si="20"/>
        <v>10.000000000000009</v>
      </c>
      <c r="X51" s="32">
        <f t="shared" si="21"/>
        <v>-19.999999999999972</v>
      </c>
      <c r="Y51" s="32">
        <f t="shared" si="22"/>
        <v>-20.000000000000018</v>
      </c>
      <c r="Z51" s="32">
        <f t="shared" si="23"/>
        <v>-60.000000000000007</v>
      </c>
      <c r="AA51" s="32">
        <f t="shared" si="24"/>
        <v>20.000000000000018</v>
      </c>
      <c r="AB51" s="32">
        <f t="shared" si="25"/>
        <v>-10.000000000000009</v>
      </c>
      <c r="AC51" s="32">
        <f t="shared" si="26"/>
        <v>10.000000000000009</v>
      </c>
      <c r="AD51" s="32">
        <f t="shared" si="27"/>
        <v>0</v>
      </c>
      <c r="AE51" s="32">
        <f t="shared" si="28"/>
        <v>19.999999999999972</v>
      </c>
      <c r="AF51" s="32">
        <f t="shared" si="29"/>
        <v>-29.999999999999982</v>
      </c>
    </row>
    <row r="52" spans="1:32" x14ac:dyDescent="0.25">
      <c r="A52" s="6">
        <v>50</v>
      </c>
      <c r="B52" s="39">
        <v>0</v>
      </c>
      <c r="C52" s="32">
        <f t="shared" si="0"/>
        <v>-19.999999999999996</v>
      </c>
      <c r="D52" s="32">
        <f t="shared" si="1"/>
        <v>19.999999999999996</v>
      </c>
      <c r="E52" s="32">
        <f t="shared" si="2"/>
        <v>20.000000000000018</v>
      </c>
      <c r="F52" s="32">
        <f t="shared" si="3"/>
        <v>0</v>
      </c>
      <c r="G52" s="32">
        <f t="shared" si="4"/>
        <v>89.999999999999986</v>
      </c>
      <c r="H52" s="32">
        <f t="shared" si="5"/>
        <v>9.9999999999999982</v>
      </c>
      <c r="I52" s="32">
        <f t="shared" si="6"/>
        <v>60.000000000000007</v>
      </c>
      <c r="J52" s="32">
        <f t="shared" si="7"/>
        <v>49.999999999999993</v>
      </c>
      <c r="K52" s="32">
        <f t="shared" si="8"/>
        <v>40.000000000000014</v>
      </c>
      <c r="L52" s="32">
        <f t="shared" si="9"/>
        <v>79.999999999999986</v>
      </c>
      <c r="M52" s="32">
        <f t="shared" si="10"/>
        <v>60.000000000000007</v>
      </c>
      <c r="N52" s="32">
        <f t="shared" si="11"/>
        <v>-10.000000000000009</v>
      </c>
      <c r="O52" s="32">
        <f t="shared" si="12"/>
        <v>50</v>
      </c>
      <c r="P52" s="32">
        <f t="shared" si="13"/>
        <v>-29.999999999999982</v>
      </c>
      <c r="Q52" s="32">
        <f t="shared" si="14"/>
        <v>10.000000000000009</v>
      </c>
      <c r="R52" s="32">
        <f t="shared" si="15"/>
        <v>39.999999999999993</v>
      </c>
      <c r="S52" s="32">
        <f t="shared" si="16"/>
        <v>10.000000000000009</v>
      </c>
      <c r="T52" s="32">
        <f t="shared" si="17"/>
        <v>9.9999999999999645</v>
      </c>
      <c r="U52" s="32">
        <f t="shared" si="18"/>
        <v>0</v>
      </c>
      <c r="V52" s="32">
        <f t="shared" si="19"/>
        <v>10.000000000000009</v>
      </c>
      <c r="W52" s="32">
        <f t="shared" si="20"/>
        <v>-19.999999999999972</v>
      </c>
      <c r="X52" s="32">
        <f t="shared" si="21"/>
        <v>-20.000000000000018</v>
      </c>
      <c r="Y52" s="32">
        <f t="shared" si="22"/>
        <v>-60.000000000000007</v>
      </c>
      <c r="Z52" s="32">
        <f t="shared" si="23"/>
        <v>20.000000000000018</v>
      </c>
      <c r="AA52" s="32">
        <f t="shared" si="24"/>
        <v>-10.000000000000009</v>
      </c>
      <c r="AB52" s="32">
        <f t="shared" si="25"/>
        <v>10.000000000000009</v>
      </c>
      <c r="AC52" s="32">
        <f t="shared" si="26"/>
        <v>0</v>
      </c>
      <c r="AD52" s="32">
        <f t="shared" si="27"/>
        <v>19.999999999999972</v>
      </c>
      <c r="AE52" s="32">
        <f t="shared" si="28"/>
        <v>-29.999999999999982</v>
      </c>
      <c r="AF52" s="32">
        <f t="shared" si="29"/>
        <v>-20.000000000000018</v>
      </c>
    </row>
    <row r="53" spans="1:32" x14ac:dyDescent="0.25">
      <c r="A53" s="6">
        <v>51</v>
      </c>
      <c r="B53" s="39">
        <v>-19.999999999999996</v>
      </c>
      <c r="C53" s="32">
        <f t="shared" si="0"/>
        <v>39.999999999999993</v>
      </c>
      <c r="D53" s="32">
        <f t="shared" si="1"/>
        <v>40.000000000000014</v>
      </c>
      <c r="E53" s="32">
        <f t="shared" si="2"/>
        <v>19.999999999999996</v>
      </c>
      <c r="F53" s="32">
        <f t="shared" si="3"/>
        <v>109.99999999999999</v>
      </c>
      <c r="G53" s="32">
        <f t="shared" si="4"/>
        <v>29.999999999999993</v>
      </c>
      <c r="H53" s="32">
        <f t="shared" si="5"/>
        <v>80</v>
      </c>
      <c r="I53" s="32">
        <f t="shared" si="6"/>
        <v>69.999999999999986</v>
      </c>
      <c r="J53" s="32">
        <f t="shared" si="7"/>
        <v>60.000000000000014</v>
      </c>
      <c r="K53" s="32">
        <f t="shared" si="8"/>
        <v>99.999999999999986</v>
      </c>
      <c r="L53" s="32">
        <f t="shared" si="9"/>
        <v>80</v>
      </c>
      <c r="M53" s="32">
        <f t="shared" si="10"/>
        <v>9.9999999999999876</v>
      </c>
      <c r="N53" s="32">
        <f t="shared" si="11"/>
        <v>70</v>
      </c>
      <c r="O53" s="32">
        <f t="shared" si="12"/>
        <v>-9.9999999999999858</v>
      </c>
      <c r="P53" s="32">
        <f t="shared" si="13"/>
        <v>30.000000000000007</v>
      </c>
      <c r="Q53" s="32">
        <f t="shared" si="14"/>
        <v>59.999999999999986</v>
      </c>
      <c r="R53" s="32">
        <f t="shared" si="15"/>
        <v>30.000000000000007</v>
      </c>
      <c r="S53" s="32">
        <f t="shared" si="16"/>
        <v>29.999999999999961</v>
      </c>
      <c r="T53" s="32">
        <f t="shared" si="17"/>
        <v>19.999999999999996</v>
      </c>
      <c r="U53" s="32">
        <f t="shared" si="18"/>
        <v>30.000000000000007</v>
      </c>
      <c r="V53" s="32">
        <f t="shared" si="19"/>
        <v>0</v>
      </c>
      <c r="W53" s="32">
        <f t="shared" si="20"/>
        <v>0</v>
      </c>
      <c r="X53" s="32">
        <f t="shared" si="21"/>
        <v>-40.000000000000014</v>
      </c>
      <c r="Y53" s="32">
        <f t="shared" si="22"/>
        <v>40.000000000000014</v>
      </c>
      <c r="Z53" s="32">
        <f t="shared" si="23"/>
        <v>9.9999999999999876</v>
      </c>
      <c r="AA53" s="32">
        <f t="shared" si="24"/>
        <v>30.000000000000007</v>
      </c>
      <c r="AB53" s="32">
        <f t="shared" si="25"/>
        <v>19.999999999999996</v>
      </c>
      <c r="AC53" s="32">
        <f t="shared" si="26"/>
        <v>39.999999999999972</v>
      </c>
      <c r="AD53" s="32">
        <f t="shared" si="27"/>
        <v>-9.9999999999999858</v>
      </c>
      <c r="AE53" s="32">
        <f t="shared" si="28"/>
        <v>0</v>
      </c>
      <c r="AF53" s="32">
        <f t="shared" si="29"/>
        <v>0</v>
      </c>
    </row>
    <row r="54" spans="1:32" x14ac:dyDescent="0.25">
      <c r="A54" s="6">
        <v>52</v>
      </c>
      <c r="B54" s="39">
        <v>19.999999999999996</v>
      </c>
      <c r="C54" s="32">
        <f t="shared" si="0"/>
        <v>0</v>
      </c>
      <c r="D54" s="32">
        <f t="shared" si="1"/>
        <v>-19.999999999999996</v>
      </c>
      <c r="E54" s="32">
        <f t="shared" si="2"/>
        <v>69.999999999999986</v>
      </c>
      <c r="F54" s="32">
        <f t="shared" si="3"/>
        <v>-9.9999999999999982</v>
      </c>
      <c r="G54" s="32">
        <f t="shared" si="4"/>
        <v>40.000000000000014</v>
      </c>
      <c r="H54" s="32">
        <f t="shared" si="5"/>
        <v>29.999999999999996</v>
      </c>
      <c r="I54" s="32">
        <f t="shared" si="6"/>
        <v>20.000000000000018</v>
      </c>
      <c r="J54" s="32">
        <f t="shared" si="7"/>
        <v>59.999999999999986</v>
      </c>
      <c r="K54" s="32">
        <f t="shared" si="8"/>
        <v>40.000000000000014</v>
      </c>
      <c r="L54" s="32">
        <f t="shared" si="9"/>
        <v>-30.000000000000007</v>
      </c>
      <c r="M54" s="32">
        <f t="shared" si="10"/>
        <v>30.000000000000004</v>
      </c>
      <c r="N54" s="32">
        <f t="shared" si="11"/>
        <v>-49.999999999999979</v>
      </c>
      <c r="O54" s="32">
        <f t="shared" si="12"/>
        <v>-9.9999999999999876</v>
      </c>
      <c r="P54" s="32">
        <f t="shared" si="13"/>
        <v>19.999999999999996</v>
      </c>
      <c r="Q54" s="32">
        <f t="shared" si="14"/>
        <v>-9.9999999999999876</v>
      </c>
      <c r="R54" s="32">
        <f t="shared" si="15"/>
        <v>-10.000000000000032</v>
      </c>
      <c r="S54" s="32">
        <f t="shared" si="16"/>
        <v>-19.999999999999996</v>
      </c>
      <c r="T54" s="32">
        <f t="shared" si="17"/>
        <v>-9.9999999999999876</v>
      </c>
      <c r="U54" s="32">
        <f t="shared" si="18"/>
        <v>-39.999999999999972</v>
      </c>
      <c r="V54" s="32">
        <f t="shared" si="19"/>
        <v>-40.000000000000014</v>
      </c>
      <c r="W54" s="32">
        <f t="shared" si="20"/>
        <v>-80</v>
      </c>
      <c r="X54" s="32">
        <f t="shared" si="21"/>
        <v>0</v>
      </c>
      <c r="Y54" s="32">
        <f t="shared" si="22"/>
        <v>-30.000000000000007</v>
      </c>
      <c r="Z54" s="32">
        <f t="shared" si="23"/>
        <v>-9.9999999999999876</v>
      </c>
      <c r="AA54" s="32">
        <f t="shared" si="24"/>
        <v>-19.999999999999996</v>
      </c>
      <c r="AB54" s="32">
        <f t="shared" si="25"/>
        <v>0</v>
      </c>
      <c r="AC54" s="32">
        <f t="shared" si="26"/>
        <v>-49.999999999999979</v>
      </c>
      <c r="AD54" s="32">
        <f t="shared" si="27"/>
        <v>-40.000000000000014</v>
      </c>
      <c r="AE54" s="32">
        <f t="shared" si="28"/>
        <v>-39.999999999999972</v>
      </c>
      <c r="AF54" s="32">
        <f t="shared" si="29"/>
        <v>-50</v>
      </c>
    </row>
    <row r="55" spans="1:32" x14ac:dyDescent="0.25">
      <c r="A55" s="6">
        <v>53</v>
      </c>
      <c r="B55" s="39">
        <v>20.000000000000018</v>
      </c>
      <c r="C55" s="32">
        <f t="shared" si="0"/>
        <v>-20.000000000000018</v>
      </c>
      <c r="D55" s="32">
        <f t="shared" si="1"/>
        <v>69.999999999999972</v>
      </c>
      <c r="E55" s="32">
        <f t="shared" si="2"/>
        <v>-10.00000000000002</v>
      </c>
      <c r="F55" s="32">
        <f t="shared" si="3"/>
        <v>39.999999999999986</v>
      </c>
      <c r="G55" s="32">
        <f t="shared" si="4"/>
        <v>29.999999999999975</v>
      </c>
      <c r="H55" s="32">
        <f t="shared" si="5"/>
        <v>19.999999999999996</v>
      </c>
      <c r="I55" s="32">
        <f t="shared" si="6"/>
        <v>59.999999999999972</v>
      </c>
      <c r="J55" s="32">
        <f t="shared" si="7"/>
        <v>39.999999999999986</v>
      </c>
      <c r="K55" s="32">
        <f t="shared" si="8"/>
        <v>-30.000000000000028</v>
      </c>
      <c r="L55" s="32">
        <f t="shared" si="9"/>
        <v>29.999999999999982</v>
      </c>
      <c r="M55" s="32">
        <f t="shared" si="10"/>
        <v>-50</v>
      </c>
      <c r="N55" s="32">
        <f t="shared" si="11"/>
        <v>-10.000000000000009</v>
      </c>
      <c r="O55" s="32">
        <f t="shared" si="12"/>
        <v>19.999999999999975</v>
      </c>
      <c r="P55" s="32">
        <f t="shared" si="13"/>
        <v>-10.000000000000009</v>
      </c>
      <c r="Q55" s="32">
        <f t="shared" si="14"/>
        <v>-10.000000000000053</v>
      </c>
      <c r="R55" s="32">
        <f t="shared" si="15"/>
        <v>-20.000000000000018</v>
      </c>
      <c r="S55" s="32">
        <f t="shared" si="16"/>
        <v>-10.000000000000009</v>
      </c>
      <c r="T55" s="32">
        <f t="shared" si="17"/>
        <v>-39.999999999999986</v>
      </c>
      <c r="U55" s="32">
        <f t="shared" si="18"/>
        <v>-40.000000000000036</v>
      </c>
      <c r="V55" s="32">
        <f t="shared" si="19"/>
        <v>-80.000000000000028</v>
      </c>
      <c r="W55" s="32">
        <f t="shared" si="20"/>
        <v>0</v>
      </c>
      <c r="X55" s="32">
        <f t="shared" si="21"/>
        <v>-30.000000000000028</v>
      </c>
      <c r="Y55" s="32">
        <f t="shared" si="22"/>
        <v>-10.000000000000009</v>
      </c>
      <c r="Z55" s="32">
        <f t="shared" si="23"/>
        <v>-20.000000000000018</v>
      </c>
      <c r="AA55" s="32">
        <f t="shared" si="24"/>
        <v>-4.6185277824406512E-14</v>
      </c>
      <c r="AB55" s="32">
        <f t="shared" si="25"/>
        <v>-50</v>
      </c>
      <c r="AC55" s="32">
        <f t="shared" si="26"/>
        <v>-40.000000000000036</v>
      </c>
      <c r="AD55" s="32">
        <f t="shared" si="27"/>
        <v>-39.999999999999986</v>
      </c>
      <c r="AE55" s="32">
        <f t="shared" si="28"/>
        <v>-50.000000000000021</v>
      </c>
      <c r="AF55" s="32">
        <f t="shared" si="29"/>
        <v>-70.000000000000014</v>
      </c>
    </row>
    <row r="56" spans="1:32" x14ac:dyDescent="0.25">
      <c r="A56" s="6">
        <v>54</v>
      </c>
      <c r="B56" s="39">
        <v>0</v>
      </c>
      <c r="C56" s="32">
        <f t="shared" si="0"/>
        <v>89.999999999999986</v>
      </c>
      <c r="D56" s="32">
        <f t="shared" si="1"/>
        <v>9.9999999999999982</v>
      </c>
      <c r="E56" s="32">
        <f t="shared" si="2"/>
        <v>60.000000000000007</v>
      </c>
      <c r="F56" s="32">
        <f t="shared" si="3"/>
        <v>49.999999999999993</v>
      </c>
      <c r="G56" s="32">
        <f t="shared" si="4"/>
        <v>40.000000000000014</v>
      </c>
      <c r="H56" s="32">
        <f t="shared" si="5"/>
        <v>79.999999999999986</v>
      </c>
      <c r="I56" s="32">
        <f t="shared" si="6"/>
        <v>60.000000000000007</v>
      </c>
      <c r="J56" s="32">
        <f t="shared" si="7"/>
        <v>-10.000000000000009</v>
      </c>
      <c r="K56" s="32">
        <f t="shared" si="8"/>
        <v>50</v>
      </c>
      <c r="L56" s="32">
        <f t="shared" si="9"/>
        <v>-29.999999999999982</v>
      </c>
      <c r="M56" s="32">
        <f t="shared" si="10"/>
        <v>10.000000000000009</v>
      </c>
      <c r="N56" s="32">
        <f t="shared" si="11"/>
        <v>39.999999999999993</v>
      </c>
      <c r="O56" s="32">
        <f t="shared" si="12"/>
        <v>10.000000000000009</v>
      </c>
      <c r="P56" s="32">
        <f t="shared" si="13"/>
        <v>9.9999999999999645</v>
      </c>
      <c r="Q56" s="32">
        <f t="shared" si="14"/>
        <v>0</v>
      </c>
      <c r="R56" s="32">
        <f t="shared" si="15"/>
        <v>10.000000000000009</v>
      </c>
      <c r="S56" s="32">
        <f t="shared" si="16"/>
        <v>-19.999999999999972</v>
      </c>
      <c r="T56" s="32">
        <f t="shared" si="17"/>
        <v>-20.000000000000018</v>
      </c>
      <c r="U56" s="32">
        <f t="shared" si="18"/>
        <v>-60.000000000000007</v>
      </c>
      <c r="V56" s="32">
        <f t="shared" si="19"/>
        <v>20.000000000000018</v>
      </c>
      <c r="W56" s="32">
        <f t="shared" si="20"/>
        <v>-10.000000000000009</v>
      </c>
      <c r="X56" s="32">
        <f t="shared" si="21"/>
        <v>10.000000000000009</v>
      </c>
      <c r="Y56" s="32">
        <f t="shared" si="22"/>
        <v>0</v>
      </c>
      <c r="Z56" s="32">
        <f t="shared" si="23"/>
        <v>19.999999999999972</v>
      </c>
      <c r="AA56" s="32">
        <f t="shared" si="24"/>
        <v>-29.999999999999982</v>
      </c>
      <c r="AB56" s="32">
        <f t="shared" si="25"/>
        <v>-20.000000000000018</v>
      </c>
      <c r="AC56" s="32">
        <f t="shared" si="26"/>
        <v>-19.999999999999972</v>
      </c>
      <c r="AD56" s="32">
        <f t="shared" si="27"/>
        <v>-30.000000000000004</v>
      </c>
      <c r="AE56" s="32">
        <f t="shared" si="28"/>
        <v>-50</v>
      </c>
      <c r="AF56" s="32">
        <f t="shared" si="29"/>
        <v>0</v>
      </c>
    </row>
    <row r="57" spans="1:32" x14ac:dyDescent="0.25">
      <c r="A57" s="6">
        <v>55</v>
      </c>
      <c r="B57" s="39">
        <v>89.999999999999986</v>
      </c>
      <c r="C57" s="32">
        <f t="shared" si="0"/>
        <v>-79.999999999999986</v>
      </c>
      <c r="D57" s="32">
        <f t="shared" si="1"/>
        <v>-29.999999999999979</v>
      </c>
      <c r="E57" s="32">
        <f t="shared" si="2"/>
        <v>-39.999999999999993</v>
      </c>
      <c r="F57" s="32">
        <f t="shared" si="3"/>
        <v>-49.999999999999972</v>
      </c>
      <c r="G57" s="32">
        <f t="shared" si="4"/>
        <v>-10</v>
      </c>
      <c r="H57" s="32">
        <f t="shared" si="5"/>
        <v>-29.999999999999979</v>
      </c>
      <c r="I57" s="32">
        <f t="shared" si="6"/>
        <v>-100</v>
      </c>
      <c r="J57" s="32">
        <f t="shared" si="7"/>
        <v>-39.999999999999986</v>
      </c>
      <c r="K57" s="32">
        <f t="shared" si="8"/>
        <v>-119.99999999999997</v>
      </c>
      <c r="L57" s="32">
        <f t="shared" si="9"/>
        <v>-79.999999999999972</v>
      </c>
      <c r="M57" s="32">
        <f t="shared" si="10"/>
        <v>-49.999999999999993</v>
      </c>
      <c r="N57" s="32">
        <f t="shared" si="11"/>
        <v>-79.999999999999972</v>
      </c>
      <c r="O57" s="32">
        <f t="shared" si="12"/>
        <v>-80.000000000000028</v>
      </c>
      <c r="P57" s="32">
        <f t="shared" si="13"/>
        <v>-89.999999999999986</v>
      </c>
      <c r="Q57" s="32">
        <f t="shared" si="14"/>
        <v>-79.999999999999972</v>
      </c>
      <c r="R57" s="32">
        <f t="shared" si="15"/>
        <v>-109.99999999999996</v>
      </c>
      <c r="S57" s="32">
        <f t="shared" si="16"/>
        <v>-110</v>
      </c>
      <c r="T57" s="32">
        <f t="shared" si="17"/>
        <v>-150</v>
      </c>
      <c r="U57" s="32">
        <f t="shared" si="18"/>
        <v>-69.999999999999972</v>
      </c>
      <c r="V57" s="32">
        <f t="shared" si="19"/>
        <v>-100</v>
      </c>
      <c r="W57" s="32">
        <f t="shared" si="20"/>
        <v>-79.999999999999972</v>
      </c>
      <c r="X57" s="32">
        <f t="shared" si="21"/>
        <v>-89.999999999999986</v>
      </c>
      <c r="Y57" s="32">
        <f t="shared" si="22"/>
        <v>-70.000000000000014</v>
      </c>
      <c r="Z57" s="32">
        <f t="shared" si="23"/>
        <v>-119.99999999999997</v>
      </c>
      <c r="AA57" s="32">
        <f t="shared" si="24"/>
        <v>-110</v>
      </c>
      <c r="AB57" s="32">
        <f t="shared" si="25"/>
        <v>-109.99999999999996</v>
      </c>
      <c r="AC57" s="32">
        <f t="shared" si="26"/>
        <v>-119.99999999999999</v>
      </c>
      <c r="AD57" s="32">
        <f t="shared" si="27"/>
        <v>-140</v>
      </c>
      <c r="AE57" s="32">
        <f t="shared" si="28"/>
        <v>-89.999999999999986</v>
      </c>
      <c r="AF57" s="32">
        <f t="shared" si="29"/>
        <v>-89.999999999999986</v>
      </c>
    </row>
    <row r="58" spans="1:32" x14ac:dyDescent="0.25">
      <c r="A58" s="6">
        <v>56</v>
      </c>
      <c r="B58" s="39">
        <v>9.9999999999999982</v>
      </c>
      <c r="C58" s="32">
        <f t="shared" si="0"/>
        <v>50.000000000000007</v>
      </c>
      <c r="D58" s="32">
        <f t="shared" si="1"/>
        <v>39.999999999999993</v>
      </c>
      <c r="E58" s="32">
        <f t="shared" si="2"/>
        <v>30.000000000000014</v>
      </c>
      <c r="F58" s="32">
        <f t="shared" si="3"/>
        <v>69.999999999999986</v>
      </c>
      <c r="G58" s="32">
        <f t="shared" si="4"/>
        <v>50.000000000000007</v>
      </c>
      <c r="H58" s="32">
        <f t="shared" si="5"/>
        <v>-20.000000000000007</v>
      </c>
      <c r="I58" s="32">
        <f t="shared" si="6"/>
        <v>40</v>
      </c>
      <c r="J58" s="32">
        <f t="shared" si="7"/>
        <v>-39.999999999999979</v>
      </c>
      <c r="K58" s="32">
        <f t="shared" si="8"/>
        <v>0</v>
      </c>
      <c r="L58" s="32">
        <f t="shared" si="9"/>
        <v>29.999999999999993</v>
      </c>
      <c r="M58" s="32">
        <f t="shared" si="10"/>
        <v>0</v>
      </c>
      <c r="N58" s="32">
        <f t="shared" si="11"/>
        <v>-3.3750779948604759E-14</v>
      </c>
      <c r="O58" s="32">
        <f t="shared" si="12"/>
        <v>-9.9999999999999982</v>
      </c>
      <c r="P58" s="32">
        <f t="shared" si="13"/>
        <v>0</v>
      </c>
      <c r="Q58" s="32">
        <f t="shared" si="14"/>
        <v>-29.999999999999972</v>
      </c>
      <c r="R58" s="32">
        <f t="shared" si="15"/>
        <v>-30.000000000000014</v>
      </c>
      <c r="S58" s="32">
        <f t="shared" si="16"/>
        <v>-70</v>
      </c>
      <c r="T58" s="32">
        <f t="shared" si="17"/>
        <v>10.00000000000002</v>
      </c>
      <c r="U58" s="32">
        <f t="shared" si="18"/>
        <v>-20.000000000000007</v>
      </c>
      <c r="V58" s="32">
        <f t="shared" si="19"/>
        <v>0</v>
      </c>
      <c r="W58" s="32">
        <f t="shared" si="20"/>
        <v>-9.9999999999999982</v>
      </c>
      <c r="X58" s="32">
        <f t="shared" si="21"/>
        <v>9.9999999999999734</v>
      </c>
      <c r="Y58" s="32">
        <f t="shared" si="22"/>
        <v>-39.999999999999979</v>
      </c>
      <c r="Z58" s="32">
        <f t="shared" si="23"/>
        <v>-30.000000000000014</v>
      </c>
      <c r="AA58" s="32">
        <f t="shared" si="24"/>
        <v>-29.999999999999972</v>
      </c>
      <c r="AB58" s="32">
        <f t="shared" si="25"/>
        <v>-40</v>
      </c>
      <c r="AC58" s="32">
        <f t="shared" si="26"/>
        <v>-60</v>
      </c>
      <c r="AD58" s="32">
        <f t="shared" si="27"/>
        <v>-9.9999999999999982</v>
      </c>
      <c r="AE58" s="32">
        <f t="shared" si="28"/>
        <v>-9.9999999999999982</v>
      </c>
      <c r="AF58" s="32">
        <f t="shared" si="29"/>
        <v>0</v>
      </c>
    </row>
    <row r="59" spans="1:32" x14ac:dyDescent="0.25">
      <c r="A59" s="6">
        <v>57</v>
      </c>
      <c r="B59" s="39">
        <v>60.000000000000007</v>
      </c>
      <c r="C59" s="32">
        <f t="shared" si="0"/>
        <v>-10.000000000000014</v>
      </c>
      <c r="D59" s="32">
        <f t="shared" si="1"/>
        <v>-19.999999999999993</v>
      </c>
      <c r="E59" s="32">
        <f t="shared" si="2"/>
        <v>19.999999999999979</v>
      </c>
      <c r="F59" s="32">
        <f t="shared" si="3"/>
        <v>0</v>
      </c>
      <c r="G59" s="32">
        <f t="shared" si="4"/>
        <v>-70.000000000000014</v>
      </c>
      <c r="H59" s="32">
        <f t="shared" si="5"/>
        <v>-10.000000000000007</v>
      </c>
      <c r="I59" s="32">
        <f t="shared" si="6"/>
        <v>-89.999999999999986</v>
      </c>
      <c r="J59" s="32">
        <f t="shared" si="7"/>
        <v>-50</v>
      </c>
      <c r="K59" s="32">
        <f t="shared" si="8"/>
        <v>-20.000000000000014</v>
      </c>
      <c r="L59" s="32">
        <f t="shared" si="9"/>
        <v>-50</v>
      </c>
      <c r="M59" s="32">
        <f t="shared" si="10"/>
        <v>-50.000000000000043</v>
      </c>
      <c r="N59" s="32">
        <f t="shared" si="11"/>
        <v>-60.000000000000007</v>
      </c>
      <c r="O59" s="32">
        <f t="shared" si="12"/>
        <v>-50</v>
      </c>
      <c r="P59" s="32">
        <f t="shared" si="13"/>
        <v>-79.999999999999972</v>
      </c>
      <c r="Q59" s="32">
        <f t="shared" si="14"/>
        <v>-80.000000000000028</v>
      </c>
      <c r="R59" s="32">
        <f t="shared" si="15"/>
        <v>-120.00000000000001</v>
      </c>
      <c r="S59" s="32">
        <f t="shared" si="16"/>
        <v>-39.999999999999986</v>
      </c>
      <c r="T59" s="32">
        <f t="shared" si="17"/>
        <v>-70.000000000000014</v>
      </c>
      <c r="U59" s="32">
        <f t="shared" si="18"/>
        <v>-50</v>
      </c>
      <c r="V59" s="32">
        <f t="shared" si="19"/>
        <v>-60.000000000000007</v>
      </c>
      <c r="W59" s="32">
        <f t="shared" si="20"/>
        <v>-40.000000000000036</v>
      </c>
      <c r="X59" s="32">
        <f t="shared" si="21"/>
        <v>-89.999999999999986</v>
      </c>
      <c r="Y59" s="32">
        <f t="shared" si="22"/>
        <v>-80.000000000000028</v>
      </c>
      <c r="Z59" s="32">
        <f t="shared" si="23"/>
        <v>-79.999999999999972</v>
      </c>
      <c r="AA59" s="32">
        <f t="shared" si="24"/>
        <v>-90.000000000000014</v>
      </c>
      <c r="AB59" s="32">
        <f t="shared" si="25"/>
        <v>-110</v>
      </c>
      <c r="AC59" s="32">
        <f t="shared" si="26"/>
        <v>-60.000000000000007</v>
      </c>
      <c r="AD59" s="32">
        <f t="shared" si="27"/>
        <v>-60.000000000000007</v>
      </c>
      <c r="AE59" s="32">
        <f t="shared" si="28"/>
        <v>-50.000000000000021</v>
      </c>
      <c r="AF59" s="32">
        <f t="shared" si="29"/>
        <v>-50</v>
      </c>
    </row>
    <row r="60" spans="1:32" x14ac:dyDescent="0.25">
      <c r="A60" s="6">
        <v>58</v>
      </c>
      <c r="B60" s="39">
        <v>49.999999999999993</v>
      </c>
      <c r="C60" s="32">
        <f t="shared" si="0"/>
        <v>-9.9999999999999787</v>
      </c>
      <c r="D60" s="32">
        <f t="shared" si="1"/>
        <v>29.999999999999993</v>
      </c>
      <c r="E60" s="32">
        <f t="shared" si="2"/>
        <v>10.000000000000014</v>
      </c>
      <c r="F60" s="32">
        <f t="shared" si="3"/>
        <v>-60</v>
      </c>
      <c r="G60" s="32">
        <f t="shared" si="4"/>
        <v>0</v>
      </c>
      <c r="H60" s="32">
        <f t="shared" si="5"/>
        <v>-79.999999999999972</v>
      </c>
      <c r="I60" s="32">
        <f t="shared" si="6"/>
        <v>-39.999999999999986</v>
      </c>
      <c r="J60" s="32">
        <f t="shared" si="7"/>
        <v>-10</v>
      </c>
      <c r="K60" s="32">
        <f t="shared" si="8"/>
        <v>-39.999999999999986</v>
      </c>
      <c r="L60" s="32">
        <f t="shared" si="9"/>
        <v>-40.000000000000028</v>
      </c>
      <c r="M60" s="32">
        <f t="shared" si="10"/>
        <v>-49.999999999999993</v>
      </c>
      <c r="N60" s="32">
        <f t="shared" si="11"/>
        <v>-39.999999999999986</v>
      </c>
      <c r="O60" s="32">
        <f t="shared" si="12"/>
        <v>-69.999999999999972</v>
      </c>
      <c r="P60" s="32">
        <f t="shared" si="13"/>
        <v>-70.000000000000014</v>
      </c>
      <c r="Q60" s="32">
        <f t="shared" si="14"/>
        <v>-110</v>
      </c>
      <c r="R60" s="32">
        <f t="shared" si="15"/>
        <v>-29.999999999999975</v>
      </c>
      <c r="S60" s="32">
        <f t="shared" si="16"/>
        <v>-60</v>
      </c>
      <c r="T60" s="32">
        <f t="shared" si="17"/>
        <v>-39.999999999999986</v>
      </c>
      <c r="U60" s="32">
        <f t="shared" si="18"/>
        <v>-49.999999999999993</v>
      </c>
      <c r="V60" s="32">
        <f t="shared" si="19"/>
        <v>-30.000000000000021</v>
      </c>
      <c r="W60" s="32">
        <f t="shared" si="20"/>
        <v>-79.999999999999972</v>
      </c>
      <c r="X60" s="32">
        <f t="shared" si="21"/>
        <v>-70.000000000000014</v>
      </c>
      <c r="Y60" s="32">
        <f t="shared" si="22"/>
        <v>-69.999999999999972</v>
      </c>
      <c r="Z60" s="32">
        <f t="shared" si="23"/>
        <v>-80</v>
      </c>
      <c r="AA60" s="32">
        <f t="shared" si="24"/>
        <v>-100</v>
      </c>
      <c r="AB60" s="32">
        <f t="shared" si="25"/>
        <v>-49.999999999999993</v>
      </c>
      <c r="AC60" s="32">
        <f t="shared" si="26"/>
        <v>-49.999999999999993</v>
      </c>
      <c r="AD60" s="32">
        <f t="shared" si="27"/>
        <v>-40.000000000000007</v>
      </c>
      <c r="AE60" s="32">
        <f t="shared" si="28"/>
        <v>-39.999999999999986</v>
      </c>
      <c r="AF60" s="32">
        <f t="shared" si="29"/>
        <v>-49.999999999999993</v>
      </c>
    </row>
    <row r="61" spans="1:32" x14ac:dyDescent="0.25">
      <c r="A61" s="6">
        <v>59</v>
      </c>
      <c r="B61" s="39">
        <v>40.000000000000014</v>
      </c>
      <c r="C61" s="32">
        <f t="shared" si="0"/>
        <v>39.999999999999972</v>
      </c>
      <c r="D61" s="32">
        <f t="shared" si="1"/>
        <v>19.999999999999993</v>
      </c>
      <c r="E61" s="32">
        <f t="shared" si="2"/>
        <v>-50.000000000000021</v>
      </c>
      <c r="F61" s="32">
        <f t="shared" si="3"/>
        <v>9.9999999999999858</v>
      </c>
      <c r="G61" s="32">
        <f t="shared" si="4"/>
        <v>-70</v>
      </c>
      <c r="H61" s="32">
        <f t="shared" si="5"/>
        <v>-30.000000000000007</v>
      </c>
      <c r="I61" s="32">
        <f t="shared" si="6"/>
        <v>0</v>
      </c>
      <c r="J61" s="32">
        <f t="shared" si="7"/>
        <v>-30.000000000000007</v>
      </c>
      <c r="K61" s="32">
        <f t="shared" si="8"/>
        <v>-30.00000000000005</v>
      </c>
      <c r="L61" s="32">
        <f t="shared" si="9"/>
        <v>-40.000000000000014</v>
      </c>
      <c r="M61" s="32">
        <f t="shared" si="10"/>
        <v>-30.000000000000007</v>
      </c>
      <c r="N61" s="32">
        <f t="shared" si="11"/>
        <v>-59.999999999999986</v>
      </c>
      <c r="O61" s="32">
        <f t="shared" si="12"/>
        <v>-60.000000000000028</v>
      </c>
      <c r="P61" s="32">
        <f t="shared" si="13"/>
        <v>-100.00000000000003</v>
      </c>
      <c r="Q61" s="32">
        <f t="shared" si="14"/>
        <v>-19.999999999999996</v>
      </c>
      <c r="R61" s="32">
        <f t="shared" si="15"/>
        <v>-50.000000000000021</v>
      </c>
      <c r="S61" s="32">
        <f t="shared" si="16"/>
        <v>-30.000000000000007</v>
      </c>
      <c r="T61" s="32">
        <f t="shared" si="17"/>
        <v>-40.000000000000014</v>
      </c>
      <c r="U61" s="32">
        <f t="shared" si="18"/>
        <v>-20.000000000000043</v>
      </c>
      <c r="V61" s="32">
        <f t="shared" si="19"/>
        <v>-70</v>
      </c>
      <c r="W61" s="32">
        <f t="shared" si="20"/>
        <v>-60.000000000000028</v>
      </c>
      <c r="X61" s="32">
        <f t="shared" si="21"/>
        <v>-59.999999999999986</v>
      </c>
      <c r="Y61" s="32">
        <f t="shared" si="22"/>
        <v>-70.000000000000014</v>
      </c>
      <c r="Z61" s="32">
        <f t="shared" si="23"/>
        <v>-90.000000000000014</v>
      </c>
      <c r="AA61" s="32">
        <f t="shared" si="24"/>
        <v>-40.000000000000014</v>
      </c>
      <c r="AB61" s="32">
        <f t="shared" si="25"/>
        <v>-40.000000000000014</v>
      </c>
      <c r="AC61" s="32">
        <f t="shared" si="26"/>
        <v>-30.000000000000028</v>
      </c>
      <c r="AD61" s="32">
        <f t="shared" si="27"/>
        <v>-30.000000000000007</v>
      </c>
      <c r="AE61" s="32">
        <f t="shared" si="28"/>
        <v>-40.000000000000014</v>
      </c>
      <c r="AF61" s="32">
        <f t="shared" si="29"/>
        <v>-20.000000000000018</v>
      </c>
    </row>
    <row r="62" spans="1:32" x14ac:dyDescent="0.25">
      <c r="A62" s="6">
        <v>60</v>
      </c>
      <c r="B62" s="39">
        <v>79.999999999999986</v>
      </c>
      <c r="C62" s="32">
        <f t="shared" si="0"/>
        <v>-19.999999999999979</v>
      </c>
      <c r="D62" s="32">
        <f t="shared" si="1"/>
        <v>-90</v>
      </c>
      <c r="E62" s="32">
        <f t="shared" si="2"/>
        <v>-29.999999999999986</v>
      </c>
      <c r="F62" s="32">
        <f t="shared" si="3"/>
        <v>-109.99999999999997</v>
      </c>
      <c r="G62" s="32">
        <f t="shared" si="4"/>
        <v>-69.999999999999972</v>
      </c>
      <c r="H62" s="32">
        <f t="shared" si="5"/>
        <v>-39.999999999999993</v>
      </c>
      <c r="I62" s="32">
        <f t="shared" si="6"/>
        <v>-69.999999999999972</v>
      </c>
      <c r="J62" s="32">
        <f t="shared" si="7"/>
        <v>-70.000000000000028</v>
      </c>
      <c r="K62" s="32">
        <f t="shared" si="8"/>
        <v>-79.999999999999986</v>
      </c>
      <c r="L62" s="32">
        <f t="shared" si="9"/>
        <v>-69.999999999999972</v>
      </c>
      <c r="M62" s="32">
        <f t="shared" si="10"/>
        <v>-99.999999999999957</v>
      </c>
      <c r="N62" s="32">
        <f t="shared" si="11"/>
        <v>-100</v>
      </c>
      <c r="O62" s="32">
        <f t="shared" si="12"/>
        <v>-140</v>
      </c>
      <c r="P62" s="32">
        <f t="shared" si="13"/>
        <v>-59.999999999999972</v>
      </c>
      <c r="Q62" s="32">
        <f t="shared" si="14"/>
        <v>-90</v>
      </c>
      <c r="R62" s="32">
        <f t="shared" si="15"/>
        <v>-69.999999999999972</v>
      </c>
      <c r="S62" s="32">
        <f t="shared" si="16"/>
        <v>-79.999999999999986</v>
      </c>
      <c r="T62" s="32">
        <f t="shared" si="17"/>
        <v>-60.000000000000014</v>
      </c>
      <c r="U62" s="32">
        <f t="shared" si="18"/>
        <v>-109.99999999999997</v>
      </c>
      <c r="V62" s="32">
        <f t="shared" si="19"/>
        <v>-100</v>
      </c>
      <c r="W62" s="32">
        <f t="shared" si="20"/>
        <v>-99.999999999999957</v>
      </c>
      <c r="X62" s="32">
        <f t="shared" si="21"/>
        <v>-109.99999999999999</v>
      </c>
      <c r="Y62" s="32">
        <f t="shared" si="22"/>
        <v>-130</v>
      </c>
      <c r="Z62" s="32">
        <f t="shared" si="23"/>
        <v>-79.999999999999986</v>
      </c>
      <c r="AA62" s="32">
        <f t="shared" si="24"/>
        <v>-79.999999999999986</v>
      </c>
      <c r="AB62" s="32">
        <f t="shared" si="25"/>
        <v>-70</v>
      </c>
      <c r="AC62" s="32">
        <f t="shared" si="26"/>
        <v>-69.999999999999972</v>
      </c>
      <c r="AD62" s="32">
        <f t="shared" si="27"/>
        <v>-79.999999999999986</v>
      </c>
      <c r="AE62" s="32">
        <f t="shared" si="28"/>
        <v>-59.999999999999986</v>
      </c>
      <c r="AF62" s="32">
        <f t="shared" si="29"/>
        <v>-69.999999999999986</v>
      </c>
    </row>
    <row r="63" spans="1:32" x14ac:dyDescent="0.25">
      <c r="A63" s="6">
        <v>61</v>
      </c>
      <c r="B63" s="39">
        <v>60.000000000000007</v>
      </c>
      <c r="C63" s="32">
        <f t="shared" si="0"/>
        <v>-70.000000000000014</v>
      </c>
      <c r="D63" s="32">
        <f t="shared" si="1"/>
        <v>-10.000000000000007</v>
      </c>
      <c r="E63" s="32">
        <f t="shared" si="2"/>
        <v>-89.999999999999986</v>
      </c>
      <c r="F63" s="32">
        <f t="shared" si="3"/>
        <v>-50</v>
      </c>
      <c r="G63" s="32">
        <f t="shared" si="4"/>
        <v>-20.000000000000014</v>
      </c>
      <c r="H63" s="32">
        <f t="shared" si="5"/>
        <v>-50</v>
      </c>
      <c r="I63" s="32">
        <f t="shared" si="6"/>
        <v>-50.000000000000043</v>
      </c>
      <c r="J63" s="32">
        <f t="shared" si="7"/>
        <v>-60.000000000000007</v>
      </c>
      <c r="K63" s="32">
        <f t="shared" si="8"/>
        <v>-50</v>
      </c>
      <c r="L63" s="32">
        <f t="shared" si="9"/>
        <v>-79.999999999999972</v>
      </c>
      <c r="M63" s="32">
        <f t="shared" si="10"/>
        <v>-80.000000000000028</v>
      </c>
      <c r="N63" s="32">
        <f t="shared" si="11"/>
        <v>-120.00000000000001</v>
      </c>
      <c r="O63" s="32">
        <f t="shared" si="12"/>
        <v>-39.999999999999986</v>
      </c>
      <c r="P63" s="32">
        <f t="shared" si="13"/>
        <v>-70.000000000000014</v>
      </c>
      <c r="Q63" s="32">
        <f t="shared" si="14"/>
        <v>-50</v>
      </c>
      <c r="R63" s="32">
        <f t="shared" si="15"/>
        <v>-60.000000000000007</v>
      </c>
      <c r="S63" s="32">
        <f t="shared" si="16"/>
        <v>-40.000000000000036</v>
      </c>
      <c r="T63" s="32">
        <f t="shared" si="17"/>
        <v>-89.999999999999986</v>
      </c>
      <c r="U63" s="32">
        <f t="shared" si="18"/>
        <v>-80.000000000000028</v>
      </c>
      <c r="V63" s="32">
        <f t="shared" si="19"/>
        <v>-79.999999999999972</v>
      </c>
      <c r="W63" s="32">
        <f t="shared" si="20"/>
        <v>-90.000000000000014</v>
      </c>
      <c r="X63" s="32">
        <f t="shared" si="21"/>
        <v>-110</v>
      </c>
      <c r="Y63" s="32">
        <f t="shared" si="22"/>
        <v>-60.000000000000007</v>
      </c>
      <c r="Z63" s="32">
        <f t="shared" si="23"/>
        <v>-60.000000000000007</v>
      </c>
      <c r="AA63" s="32">
        <f t="shared" si="24"/>
        <v>-50.000000000000021</v>
      </c>
      <c r="AB63" s="32">
        <f t="shared" si="25"/>
        <v>-50</v>
      </c>
      <c r="AC63" s="32">
        <f t="shared" si="26"/>
        <v>-60.000000000000007</v>
      </c>
      <c r="AD63" s="32">
        <f t="shared" si="27"/>
        <v>-40.000000000000014</v>
      </c>
      <c r="AE63" s="32">
        <f t="shared" si="28"/>
        <v>-50.000000000000007</v>
      </c>
      <c r="AF63" s="32"/>
    </row>
    <row r="64" spans="1:32" x14ac:dyDescent="0.25">
      <c r="A64" s="6">
        <v>62</v>
      </c>
      <c r="B64" s="39">
        <v>-10.000000000000009</v>
      </c>
      <c r="C64" s="32">
        <f t="shared" si="0"/>
        <v>60.000000000000007</v>
      </c>
      <c r="D64" s="32">
        <f t="shared" si="1"/>
        <v>-19.999999999999972</v>
      </c>
      <c r="E64" s="32">
        <f t="shared" si="2"/>
        <v>20.000000000000018</v>
      </c>
      <c r="F64" s="32">
        <f t="shared" si="3"/>
        <v>50</v>
      </c>
      <c r="G64" s="32">
        <f t="shared" si="4"/>
        <v>20.000000000000018</v>
      </c>
      <c r="H64" s="32">
        <f t="shared" si="5"/>
        <v>19.999999999999972</v>
      </c>
      <c r="I64" s="32">
        <f t="shared" si="6"/>
        <v>10.000000000000009</v>
      </c>
      <c r="J64" s="32">
        <f t="shared" si="7"/>
        <v>20.000000000000018</v>
      </c>
      <c r="K64" s="32">
        <f t="shared" si="8"/>
        <v>-9.9999999999999627</v>
      </c>
      <c r="L64" s="32">
        <f t="shared" si="9"/>
        <v>-10.000000000000009</v>
      </c>
      <c r="M64" s="32">
        <f t="shared" si="10"/>
        <v>-50</v>
      </c>
      <c r="N64" s="32">
        <f t="shared" si="11"/>
        <v>30.000000000000028</v>
      </c>
      <c r="O64" s="32">
        <f t="shared" si="12"/>
        <v>0</v>
      </c>
      <c r="P64" s="32">
        <f t="shared" si="13"/>
        <v>20.000000000000018</v>
      </c>
      <c r="Q64" s="32">
        <f t="shared" si="14"/>
        <v>10.000000000000009</v>
      </c>
      <c r="R64" s="32">
        <f t="shared" si="15"/>
        <v>29.999999999999979</v>
      </c>
      <c r="S64" s="32">
        <f t="shared" si="16"/>
        <v>-19.999999999999972</v>
      </c>
      <c r="T64" s="32">
        <f t="shared" si="17"/>
        <v>-10.000000000000009</v>
      </c>
      <c r="U64" s="32">
        <f t="shared" si="18"/>
        <v>-9.9999999999999627</v>
      </c>
      <c r="V64" s="32">
        <f t="shared" si="19"/>
        <v>-19.999999999999993</v>
      </c>
      <c r="W64" s="32">
        <f t="shared" si="20"/>
        <v>-39.999999999999993</v>
      </c>
      <c r="X64" s="32">
        <f t="shared" si="21"/>
        <v>10.000000000000009</v>
      </c>
      <c r="Y64" s="32">
        <f t="shared" si="22"/>
        <v>10.000000000000009</v>
      </c>
      <c r="Z64" s="32">
        <f t="shared" si="23"/>
        <v>19.999999999999993</v>
      </c>
      <c r="AA64" s="32">
        <f t="shared" si="24"/>
        <v>20.000000000000018</v>
      </c>
      <c r="AB64" s="32">
        <f t="shared" si="25"/>
        <v>10.000000000000009</v>
      </c>
      <c r="AC64" s="32">
        <f t="shared" si="26"/>
        <v>30.000000000000007</v>
      </c>
      <c r="AD64" s="32">
        <f t="shared" si="27"/>
        <v>20.000000000000007</v>
      </c>
      <c r="AE64" s="32"/>
      <c r="AF64" s="32"/>
    </row>
    <row r="65" spans="1:32" x14ac:dyDescent="0.25">
      <c r="A65" s="6">
        <v>63</v>
      </c>
      <c r="B65" s="39">
        <v>50</v>
      </c>
      <c r="C65" s="32">
        <f t="shared" si="0"/>
        <v>-79.999999999999986</v>
      </c>
      <c r="D65" s="32">
        <f t="shared" si="1"/>
        <v>-39.999999999999993</v>
      </c>
      <c r="E65" s="32">
        <f t="shared" si="2"/>
        <v>-10.000000000000007</v>
      </c>
      <c r="F65" s="32">
        <f t="shared" si="3"/>
        <v>-39.999999999999993</v>
      </c>
      <c r="G65" s="32">
        <f t="shared" si="4"/>
        <v>-40.000000000000036</v>
      </c>
      <c r="H65" s="32">
        <f t="shared" si="5"/>
        <v>-50</v>
      </c>
      <c r="I65" s="32">
        <f t="shared" si="6"/>
        <v>-39.999999999999993</v>
      </c>
      <c r="J65" s="32">
        <f t="shared" si="7"/>
        <v>-69.999999999999972</v>
      </c>
      <c r="K65" s="32">
        <f t="shared" si="8"/>
        <v>-70.000000000000014</v>
      </c>
      <c r="L65" s="32">
        <f t="shared" si="9"/>
        <v>-110</v>
      </c>
      <c r="M65" s="32">
        <f t="shared" si="10"/>
        <v>-29.999999999999982</v>
      </c>
      <c r="N65" s="32">
        <f t="shared" si="11"/>
        <v>-60.000000000000007</v>
      </c>
      <c r="O65" s="32">
        <f t="shared" si="12"/>
        <v>-39.999999999999993</v>
      </c>
      <c r="P65" s="32">
        <f t="shared" si="13"/>
        <v>-50</v>
      </c>
      <c r="Q65" s="32">
        <f t="shared" si="14"/>
        <v>-30.000000000000028</v>
      </c>
      <c r="R65" s="32">
        <f t="shared" si="15"/>
        <v>-79.999999999999986</v>
      </c>
      <c r="S65" s="32">
        <f t="shared" si="16"/>
        <v>-70.000000000000014</v>
      </c>
      <c r="T65" s="32">
        <f t="shared" si="17"/>
        <v>-69.999999999999972</v>
      </c>
      <c r="U65" s="32">
        <f t="shared" si="18"/>
        <v>-80</v>
      </c>
      <c r="V65" s="32">
        <f t="shared" si="19"/>
        <v>-100</v>
      </c>
      <c r="W65" s="32">
        <f t="shared" si="20"/>
        <v>-50</v>
      </c>
      <c r="X65" s="32">
        <f t="shared" si="21"/>
        <v>-50</v>
      </c>
      <c r="Y65" s="32">
        <f t="shared" si="22"/>
        <v>-40.000000000000014</v>
      </c>
      <c r="Z65" s="32">
        <f t="shared" si="23"/>
        <v>-39.999999999999993</v>
      </c>
      <c r="AA65" s="32">
        <f t="shared" si="24"/>
        <v>-50</v>
      </c>
      <c r="AB65" s="32">
        <f t="shared" si="25"/>
        <v>-30.000000000000004</v>
      </c>
      <c r="AC65" s="32">
        <f t="shared" si="26"/>
        <v>-40</v>
      </c>
      <c r="AD65" s="32"/>
      <c r="AE65" s="32"/>
      <c r="AF65" s="32"/>
    </row>
    <row r="66" spans="1:32" x14ac:dyDescent="0.25">
      <c r="A66" s="6">
        <v>64</v>
      </c>
      <c r="B66" s="39">
        <v>-29.999999999999982</v>
      </c>
      <c r="C66" s="32">
        <f t="shared" si="0"/>
        <v>39.999999999999993</v>
      </c>
      <c r="D66" s="32">
        <f t="shared" si="1"/>
        <v>69.999999999999972</v>
      </c>
      <c r="E66" s="32">
        <f t="shared" si="2"/>
        <v>39.999999999999993</v>
      </c>
      <c r="F66" s="32">
        <f t="shared" si="3"/>
        <v>39.999999999999943</v>
      </c>
      <c r="G66" s="32">
        <f t="shared" si="4"/>
        <v>29.999999999999982</v>
      </c>
      <c r="H66" s="32">
        <f t="shared" si="5"/>
        <v>39.999999999999993</v>
      </c>
      <c r="I66" s="32">
        <f t="shared" si="6"/>
        <v>10.000000000000011</v>
      </c>
      <c r="J66" s="32">
        <f t="shared" si="7"/>
        <v>9.9999999999999645</v>
      </c>
      <c r="K66" s="32">
        <f t="shared" si="8"/>
        <v>-30.000000000000025</v>
      </c>
      <c r="L66" s="32">
        <f t="shared" si="9"/>
        <v>50</v>
      </c>
      <c r="M66" s="32">
        <f t="shared" si="10"/>
        <v>19.999999999999972</v>
      </c>
      <c r="N66" s="32">
        <f t="shared" si="11"/>
        <v>39.999999999999993</v>
      </c>
      <c r="O66" s="32">
        <f t="shared" si="12"/>
        <v>29.999999999999982</v>
      </c>
      <c r="P66" s="32">
        <f t="shared" si="13"/>
        <v>49.999999999999957</v>
      </c>
      <c r="Q66" s="32">
        <f t="shared" si="14"/>
        <v>0</v>
      </c>
      <c r="R66" s="32">
        <f t="shared" si="15"/>
        <v>9.9999999999999645</v>
      </c>
      <c r="S66" s="32">
        <f t="shared" si="16"/>
        <v>10.000000000000011</v>
      </c>
      <c r="T66" s="32">
        <f t="shared" si="17"/>
        <v>0</v>
      </c>
      <c r="U66" s="32">
        <f t="shared" si="18"/>
        <v>-20.000000000000018</v>
      </c>
      <c r="V66" s="32">
        <f t="shared" si="19"/>
        <v>29.999999999999982</v>
      </c>
      <c r="W66" s="32">
        <f t="shared" si="20"/>
        <v>29.999999999999982</v>
      </c>
      <c r="X66" s="32">
        <f t="shared" si="21"/>
        <v>39.999999999999972</v>
      </c>
      <c r="Y66" s="32">
        <f t="shared" si="22"/>
        <v>39.999999999999993</v>
      </c>
      <c r="Z66" s="32">
        <f t="shared" si="23"/>
        <v>29.999999999999982</v>
      </c>
      <c r="AA66" s="32">
        <f t="shared" si="24"/>
        <v>49.999999999999979</v>
      </c>
      <c r="AB66" s="32">
        <f t="shared" si="25"/>
        <v>39.999999999999986</v>
      </c>
      <c r="AC66" s="32"/>
      <c r="AD66" s="32"/>
      <c r="AE66" s="32"/>
      <c r="AF66" s="32"/>
    </row>
    <row r="67" spans="1:32" x14ac:dyDescent="0.25">
      <c r="A67" s="6">
        <v>65</v>
      </c>
      <c r="B67" s="39">
        <v>10.000000000000009</v>
      </c>
      <c r="C67" s="32">
        <f t="shared" si="0"/>
        <v>29.999999999999986</v>
      </c>
      <c r="D67" s="32">
        <f t="shared" si="1"/>
        <v>0</v>
      </c>
      <c r="E67" s="32">
        <f t="shared" si="2"/>
        <v>-4.4408920985006262E-14</v>
      </c>
      <c r="F67" s="32">
        <f t="shared" si="3"/>
        <v>-10.000000000000009</v>
      </c>
      <c r="G67" s="32">
        <f t="shared" si="4"/>
        <v>0</v>
      </c>
      <c r="H67" s="32">
        <f t="shared" si="5"/>
        <v>-29.999999999999979</v>
      </c>
      <c r="I67" s="32">
        <f t="shared" si="6"/>
        <v>-30.000000000000028</v>
      </c>
      <c r="J67" s="32">
        <f t="shared" si="7"/>
        <v>-70.000000000000014</v>
      </c>
      <c r="K67" s="32">
        <f t="shared" si="8"/>
        <v>10.000000000000009</v>
      </c>
      <c r="L67" s="32">
        <f t="shared" si="9"/>
        <v>-20.000000000000018</v>
      </c>
      <c r="M67" s="32">
        <f t="shared" si="10"/>
        <v>0</v>
      </c>
      <c r="N67" s="32">
        <f t="shared" si="11"/>
        <v>-10.000000000000009</v>
      </c>
      <c r="O67" s="32">
        <f t="shared" si="12"/>
        <v>9.9999999999999627</v>
      </c>
      <c r="P67" s="32">
        <f t="shared" si="13"/>
        <v>-39.999999999999993</v>
      </c>
      <c r="Q67" s="32">
        <f t="shared" si="14"/>
        <v>-30.000000000000028</v>
      </c>
      <c r="R67" s="32">
        <f t="shared" si="15"/>
        <v>-29.999999999999979</v>
      </c>
      <c r="S67" s="32">
        <f t="shared" si="16"/>
        <v>-40.000000000000014</v>
      </c>
      <c r="T67" s="32">
        <f t="shared" si="17"/>
        <v>-60.000000000000007</v>
      </c>
      <c r="U67" s="32">
        <f t="shared" si="18"/>
        <v>-10.000000000000009</v>
      </c>
      <c r="V67" s="32">
        <f t="shared" si="19"/>
        <v>-10.000000000000009</v>
      </c>
      <c r="W67" s="32">
        <f t="shared" si="20"/>
        <v>-2.3092638912203256E-14</v>
      </c>
      <c r="X67" s="32">
        <f t="shared" si="21"/>
        <v>0</v>
      </c>
      <c r="Y67" s="32">
        <f t="shared" si="22"/>
        <v>-10.000000000000009</v>
      </c>
      <c r="Z67" s="32">
        <f t="shared" si="23"/>
        <v>9.9999999999999876</v>
      </c>
      <c r="AA67" s="32">
        <f t="shared" si="24"/>
        <v>0</v>
      </c>
      <c r="AB67" s="32"/>
      <c r="AC67" s="32"/>
      <c r="AD67" s="32"/>
      <c r="AE67" s="32"/>
      <c r="AF67" s="32"/>
    </row>
    <row r="68" spans="1:32" x14ac:dyDescent="0.25">
      <c r="A68" s="6">
        <v>66</v>
      </c>
      <c r="B68" s="39">
        <v>39.999999999999993</v>
      </c>
      <c r="C68" s="32">
        <f t="shared" ref="C68:C91" si="31">B69-B68</f>
        <v>-29.999999999999986</v>
      </c>
      <c r="D68" s="32">
        <f t="shared" ref="D68:D90" si="32">$B70-$B68</f>
        <v>-30.000000000000028</v>
      </c>
      <c r="E68" s="32">
        <f t="shared" ref="E68:E89" si="33">$B71-$B68</f>
        <v>-39.999999999999993</v>
      </c>
      <c r="F68" s="32">
        <f t="shared" ref="F68:F88" si="34">$B72-$B68</f>
        <v>-29.999999999999986</v>
      </c>
      <c r="G68" s="32">
        <f t="shared" ref="G68:G87" si="35">$B73-$B68</f>
        <v>-59.999999999999964</v>
      </c>
      <c r="H68" s="32">
        <f t="shared" ref="H68:H86" si="36">$B74-$B68</f>
        <v>-60.000000000000014</v>
      </c>
      <c r="I68" s="32">
        <f t="shared" ref="I68:I85" si="37">$B75-$B68</f>
        <v>-100</v>
      </c>
      <c r="J68" s="32">
        <f t="shared" ref="J68:J84" si="38">$B76-$B68</f>
        <v>-19.999999999999975</v>
      </c>
      <c r="K68" s="32">
        <f t="shared" ref="K68:K83" si="39">$B77-$B68</f>
        <v>-50</v>
      </c>
      <c r="L68" s="32">
        <f t="shared" ref="L68:L82" si="40">$B78-$B68</f>
        <v>-29.999999999999986</v>
      </c>
      <c r="M68" s="32">
        <f t="shared" ref="M68:M81" si="41">$B79-$B68</f>
        <v>-39.999999999999993</v>
      </c>
      <c r="N68" s="32">
        <f t="shared" ref="N68:N80" si="42">$B80-$B68</f>
        <v>-20.000000000000021</v>
      </c>
      <c r="O68" s="32">
        <f t="shared" ref="O68:O79" si="43">$B81-$B68</f>
        <v>-69.999999999999972</v>
      </c>
      <c r="P68" s="32">
        <f t="shared" ref="P68:P78" si="44">$B82-$B68</f>
        <v>-60.000000000000014</v>
      </c>
      <c r="Q68" s="32">
        <f t="shared" ref="Q68:Q77" si="45">$B83-$B68</f>
        <v>-59.999999999999964</v>
      </c>
      <c r="R68" s="32">
        <f t="shared" ref="R68:R76" si="46">$B84-$B68</f>
        <v>-70</v>
      </c>
      <c r="S68" s="32">
        <f t="shared" ref="S68:S75" si="47">$B85-$B68</f>
        <v>-90</v>
      </c>
      <c r="T68" s="32">
        <f t="shared" ref="T68:T74" si="48">$B86-$B68</f>
        <v>-39.999999999999993</v>
      </c>
      <c r="U68" s="32">
        <f t="shared" ref="U68:U73" si="49">$B87-$B68</f>
        <v>-39.999999999999993</v>
      </c>
      <c r="V68" s="32">
        <f t="shared" ref="V68:V72" si="50">$B88-$B68</f>
        <v>-30.000000000000007</v>
      </c>
      <c r="W68" s="32">
        <f t="shared" ref="W68:W71" si="51">$B89-$B68</f>
        <v>-29.999999999999986</v>
      </c>
      <c r="X68" s="32">
        <f t="shared" ref="X68:X70" si="52">$B90-$B68</f>
        <v>-39.999999999999993</v>
      </c>
      <c r="Y68" s="32">
        <f t="shared" ref="Y68:Y69" si="53">$B91-$B68</f>
        <v>-19.999999999999996</v>
      </c>
      <c r="Z68" s="32">
        <f t="shared" ref="Z68" si="54">$B92-$B68</f>
        <v>-29.999999999999993</v>
      </c>
      <c r="AA68" s="32"/>
      <c r="AB68" s="32"/>
      <c r="AC68" s="32"/>
      <c r="AD68" s="32"/>
      <c r="AE68" s="32"/>
      <c r="AF68" s="32"/>
    </row>
    <row r="69" spans="1:32" x14ac:dyDescent="0.25">
      <c r="A69" s="6">
        <v>67</v>
      </c>
      <c r="B69" s="39">
        <v>10.000000000000009</v>
      </c>
      <c r="C69" s="32">
        <f t="shared" si="31"/>
        <v>-4.4408920985006262E-14</v>
      </c>
      <c r="D69" s="32">
        <f t="shared" si="32"/>
        <v>-10.000000000000009</v>
      </c>
      <c r="E69" s="32">
        <f t="shared" si="33"/>
        <v>0</v>
      </c>
      <c r="F69" s="32">
        <f t="shared" si="34"/>
        <v>-29.999999999999979</v>
      </c>
      <c r="G69" s="32">
        <f t="shared" si="35"/>
        <v>-30.000000000000028</v>
      </c>
      <c r="H69" s="32">
        <f t="shared" si="36"/>
        <v>-70.000000000000014</v>
      </c>
      <c r="I69" s="32">
        <f t="shared" si="37"/>
        <v>10.000000000000009</v>
      </c>
      <c r="J69" s="32">
        <f t="shared" si="38"/>
        <v>-20.000000000000018</v>
      </c>
      <c r="K69" s="32">
        <f t="shared" si="39"/>
        <v>0</v>
      </c>
      <c r="L69" s="32">
        <f t="shared" si="40"/>
        <v>-10.000000000000009</v>
      </c>
      <c r="M69" s="32">
        <f t="shared" si="41"/>
        <v>9.9999999999999627</v>
      </c>
      <c r="N69" s="32">
        <f t="shared" si="42"/>
        <v>-39.999999999999993</v>
      </c>
      <c r="O69" s="32">
        <f t="shared" si="43"/>
        <v>-30.000000000000028</v>
      </c>
      <c r="P69" s="32">
        <f t="shared" si="44"/>
        <v>-29.999999999999979</v>
      </c>
      <c r="Q69" s="32">
        <f t="shared" si="45"/>
        <v>-40.000000000000014</v>
      </c>
      <c r="R69" s="32">
        <f t="shared" si="46"/>
        <v>-60.000000000000007</v>
      </c>
      <c r="S69" s="32">
        <f t="shared" si="47"/>
        <v>-10.000000000000009</v>
      </c>
      <c r="T69" s="32">
        <f t="shared" si="48"/>
        <v>-10.000000000000009</v>
      </c>
      <c r="U69" s="32">
        <f t="shared" si="49"/>
        <v>-2.3092638912203256E-14</v>
      </c>
      <c r="V69" s="32">
        <f t="shared" si="50"/>
        <v>0</v>
      </c>
      <c r="W69" s="32">
        <f t="shared" si="51"/>
        <v>-10.000000000000009</v>
      </c>
      <c r="X69" s="32">
        <f t="shared" si="52"/>
        <v>9.9999999999999876</v>
      </c>
      <c r="Y69" s="32">
        <f t="shared" si="53"/>
        <v>0</v>
      </c>
      <c r="Z69" s="32"/>
      <c r="AA69" s="32"/>
      <c r="AB69" s="32"/>
      <c r="AC69" s="32"/>
      <c r="AD69" s="32"/>
      <c r="AE69" s="32"/>
      <c r="AF69" s="32"/>
    </row>
    <row r="70" spans="1:32" x14ac:dyDescent="0.25">
      <c r="A70" s="6">
        <v>68</v>
      </c>
      <c r="B70" s="39">
        <v>9.9999999999999645</v>
      </c>
      <c r="C70" s="32">
        <f t="shared" si="31"/>
        <v>-9.9999999999999645</v>
      </c>
      <c r="D70" s="32">
        <f t="shared" si="32"/>
        <v>4.4408920985006262E-14</v>
      </c>
      <c r="E70" s="32">
        <f t="shared" si="33"/>
        <v>-29.999999999999936</v>
      </c>
      <c r="F70" s="32">
        <f t="shared" si="34"/>
        <v>-29.999999999999982</v>
      </c>
      <c r="G70" s="32">
        <f t="shared" si="35"/>
        <v>-69.999999999999972</v>
      </c>
      <c r="H70" s="32">
        <f t="shared" si="36"/>
        <v>10.000000000000053</v>
      </c>
      <c r="I70" s="32">
        <f t="shared" si="37"/>
        <v>-19.999999999999972</v>
      </c>
      <c r="J70" s="32">
        <f t="shared" si="38"/>
        <v>4.4408920985006262E-14</v>
      </c>
      <c r="K70" s="32">
        <f t="shared" si="39"/>
        <v>-9.9999999999999645</v>
      </c>
      <c r="L70" s="32">
        <f t="shared" si="40"/>
        <v>10.000000000000007</v>
      </c>
      <c r="M70" s="32">
        <f t="shared" si="41"/>
        <v>-39.999999999999943</v>
      </c>
      <c r="N70" s="32">
        <f t="shared" si="42"/>
        <v>-29.999999999999982</v>
      </c>
      <c r="O70" s="32">
        <f t="shared" si="43"/>
        <v>-29.999999999999936</v>
      </c>
      <c r="P70" s="32">
        <f t="shared" si="44"/>
        <v>-39.999999999999972</v>
      </c>
      <c r="Q70" s="32">
        <f t="shared" si="45"/>
        <v>-59.999999999999964</v>
      </c>
      <c r="R70" s="32">
        <f t="shared" si="46"/>
        <v>-9.9999999999999645</v>
      </c>
      <c r="S70" s="32">
        <f t="shared" si="47"/>
        <v>-9.9999999999999645</v>
      </c>
      <c r="T70" s="32">
        <f t="shared" si="48"/>
        <v>2.1316282072803006E-14</v>
      </c>
      <c r="U70" s="32">
        <f t="shared" si="49"/>
        <v>4.4408920985006262E-14</v>
      </c>
      <c r="V70" s="32">
        <f t="shared" si="50"/>
        <v>-9.9999999999999645</v>
      </c>
      <c r="W70" s="32">
        <f t="shared" si="51"/>
        <v>10.000000000000032</v>
      </c>
      <c r="X70" s="32">
        <f t="shared" si="52"/>
        <v>3.5527136788005009E-14</v>
      </c>
      <c r="Y70" s="32"/>
      <c r="Z70" s="32"/>
      <c r="AA70" s="32"/>
      <c r="AB70" s="32"/>
      <c r="AC70" s="32"/>
      <c r="AD70" s="32"/>
      <c r="AE70" s="32"/>
      <c r="AF70" s="32"/>
    </row>
    <row r="71" spans="1:32" x14ac:dyDescent="0.25">
      <c r="A71" s="6">
        <v>69</v>
      </c>
      <c r="B71" s="39">
        <v>0</v>
      </c>
      <c r="C71" s="32">
        <f t="shared" si="31"/>
        <v>10.000000000000009</v>
      </c>
      <c r="D71" s="32">
        <f t="shared" si="32"/>
        <v>-19.999999999999972</v>
      </c>
      <c r="E71" s="32">
        <f t="shared" si="33"/>
        <v>-20.000000000000018</v>
      </c>
      <c r="F71" s="32">
        <f t="shared" si="34"/>
        <v>-60.000000000000007</v>
      </c>
      <c r="G71" s="32">
        <f t="shared" si="35"/>
        <v>20.000000000000018</v>
      </c>
      <c r="H71" s="32">
        <f t="shared" si="36"/>
        <v>-10.000000000000009</v>
      </c>
      <c r="I71" s="32">
        <f t="shared" si="37"/>
        <v>10.000000000000009</v>
      </c>
      <c r="J71" s="32">
        <f t="shared" si="38"/>
        <v>0</v>
      </c>
      <c r="K71" s="32">
        <f t="shared" si="39"/>
        <v>19.999999999999972</v>
      </c>
      <c r="L71" s="32">
        <f t="shared" si="40"/>
        <v>-29.999999999999982</v>
      </c>
      <c r="M71" s="32">
        <f t="shared" si="41"/>
        <v>-20.000000000000018</v>
      </c>
      <c r="N71" s="32">
        <f t="shared" si="42"/>
        <v>-19.999999999999972</v>
      </c>
      <c r="O71" s="32">
        <f t="shared" si="43"/>
        <v>-30.000000000000004</v>
      </c>
      <c r="P71" s="32">
        <f t="shared" si="44"/>
        <v>-50</v>
      </c>
      <c r="Q71" s="32">
        <f t="shared" si="45"/>
        <v>0</v>
      </c>
      <c r="R71" s="32">
        <f t="shared" si="46"/>
        <v>0</v>
      </c>
      <c r="S71" s="32">
        <f t="shared" si="47"/>
        <v>9.9999999999999858</v>
      </c>
      <c r="T71" s="32">
        <f t="shared" si="48"/>
        <v>10.000000000000009</v>
      </c>
      <c r="U71" s="32">
        <f t="shared" si="49"/>
        <v>0</v>
      </c>
      <c r="V71" s="32">
        <f t="shared" si="50"/>
        <v>19.999999999999996</v>
      </c>
      <c r="W71" s="32">
        <f t="shared" si="51"/>
        <v>10</v>
      </c>
      <c r="X71" s="32"/>
      <c r="Y71" s="32"/>
      <c r="Z71" s="32"/>
      <c r="AA71" s="32"/>
      <c r="AB71" s="32"/>
      <c r="AC71" s="32"/>
      <c r="AD71" s="32"/>
      <c r="AE71" s="32"/>
      <c r="AF71" s="32"/>
    </row>
    <row r="72" spans="1:32" x14ac:dyDescent="0.25">
      <c r="A72" s="6">
        <v>70</v>
      </c>
      <c r="B72" s="39">
        <v>10.000000000000009</v>
      </c>
      <c r="C72" s="32">
        <f t="shared" si="31"/>
        <v>-29.999999999999979</v>
      </c>
      <c r="D72" s="32">
        <f t="shared" si="32"/>
        <v>-30.000000000000028</v>
      </c>
      <c r="E72" s="32">
        <f t="shared" si="33"/>
        <v>-70.000000000000014</v>
      </c>
      <c r="F72" s="32">
        <f t="shared" si="34"/>
        <v>10.000000000000009</v>
      </c>
      <c r="G72" s="32">
        <f t="shared" si="35"/>
        <v>-20.000000000000018</v>
      </c>
      <c r="H72" s="32">
        <f t="shared" si="36"/>
        <v>0</v>
      </c>
      <c r="I72" s="32">
        <f t="shared" si="37"/>
        <v>-10.000000000000009</v>
      </c>
      <c r="J72" s="32">
        <f t="shared" si="38"/>
        <v>9.9999999999999627</v>
      </c>
      <c r="K72" s="32">
        <f t="shared" si="39"/>
        <v>-39.999999999999993</v>
      </c>
      <c r="L72" s="32">
        <f t="shared" si="40"/>
        <v>-30.000000000000028</v>
      </c>
      <c r="M72" s="32">
        <f t="shared" si="41"/>
        <v>-29.999999999999979</v>
      </c>
      <c r="N72" s="32">
        <f t="shared" si="42"/>
        <v>-40.000000000000014</v>
      </c>
      <c r="O72" s="32">
        <f t="shared" si="43"/>
        <v>-60.000000000000007</v>
      </c>
      <c r="P72" s="32">
        <f t="shared" si="44"/>
        <v>-10.000000000000009</v>
      </c>
      <c r="Q72" s="32">
        <f t="shared" si="45"/>
        <v>-10.000000000000009</v>
      </c>
      <c r="R72" s="32">
        <f t="shared" si="46"/>
        <v>-2.3092638912203256E-14</v>
      </c>
      <c r="S72" s="32">
        <f t="shared" si="47"/>
        <v>0</v>
      </c>
      <c r="T72" s="32">
        <f t="shared" si="48"/>
        <v>-10.000000000000009</v>
      </c>
      <c r="U72" s="32">
        <f t="shared" si="49"/>
        <v>9.9999999999999876</v>
      </c>
      <c r="V72" s="32">
        <f t="shared" si="50"/>
        <v>0</v>
      </c>
      <c r="W72" s="32"/>
      <c r="X72" s="32"/>
      <c r="Y72" s="32"/>
      <c r="Z72" s="32"/>
      <c r="AA72" s="32"/>
      <c r="AB72" s="32"/>
      <c r="AC72" s="32"/>
      <c r="AD72" s="32"/>
      <c r="AE72" s="32"/>
      <c r="AF72" s="32"/>
    </row>
    <row r="73" spans="1:32" x14ac:dyDescent="0.25">
      <c r="A73" s="6">
        <v>71</v>
      </c>
      <c r="B73" s="39">
        <v>-19.999999999999972</v>
      </c>
      <c r="C73" s="32">
        <f t="shared" si="31"/>
        <v>-4.6185277824406512E-14</v>
      </c>
      <c r="D73" s="32">
        <f t="shared" si="32"/>
        <v>-40.000000000000036</v>
      </c>
      <c r="E73" s="32">
        <f t="shared" si="33"/>
        <v>39.999999999999986</v>
      </c>
      <c r="F73" s="32">
        <f t="shared" si="34"/>
        <v>9.9999999999999627</v>
      </c>
      <c r="G73" s="32">
        <f t="shared" si="35"/>
        <v>29.999999999999979</v>
      </c>
      <c r="H73" s="32">
        <f t="shared" si="36"/>
        <v>19.999999999999972</v>
      </c>
      <c r="I73" s="32">
        <f t="shared" si="37"/>
        <v>39.999999999999943</v>
      </c>
      <c r="J73" s="32">
        <f t="shared" si="38"/>
        <v>-10.000000000000011</v>
      </c>
      <c r="K73" s="32">
        <f t="shared" si="39"/>
        <v>-4.6185277824406512E-14</v>
      </c>
      <c r="L73" s="32">
        <f t="shared" si="40"/>
        <v>0</v>
      </c>
      <c r="M73" s="32">
        <f t="shared" si="41"/>
        <v>-10.000000000000032</v>
      </c>
      <c r="N73" s="32">
        <f t="shared" si="42"/>
        <v>-30.000000000000028</v>
      </c>
      <c r="O73" s="32">
        <f t="shared" si="43"/>
        <v>19.999999999999972</v>
      </c>
      <c r="P73" s="32">
        <f t="shared" si="44"/>
        <v>19.999999999999972</v>
      </c>
      <c r="Q73" s="32">
        <f t="shared" si="45"/>
        <v>29.999999999999957</v>
      </c>
      <c r="R73" s="32">
        <f t="shared" si="46"/>
        <v>29.999999999999979</v>
      </c>
      <c r="S73" s="32">
        <f t="shared" si="47"/>
        <v>19.999999999999972</v>
      </c>
      <c r="T73" s="32">
        <f t="shared" si="48"/>
        <v>39.999999999999972</v>
      </c>
      <c r="U73" s="32">
        <f t="shared" si="49"/>
        <v>29.999999999999972</v>
      </c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</row>
    <row r="74" spans="1:32" x14ac:dyDescent="0.25">
      <c r="A74" s="6">
        <v>72</v>
      </c>
      <c r="B74" s="39">
        <v>-20.000000000000018</v>
      </c>
      <c r="C74" s="32">
        <f t="shared" si="31"/>
        <v>-39.999999999999986</v>
      </c>
      <c r="D74" s="32">
        <f t="shared" si="32"/>
        <v>40.000000000000036</v>
      </c>
      <c r="E74" s="32">
        <f t="shared" si="33"/>
        <v>10.000000000000009</v>
      </c>
      <c r="F74" s="32">
        <f t="shared" si="34"/>
        <v>30.000000000000028</v>
      </c>
      <c r="G74" s="32">
        <f t="shared" si="35"/>
        <v>20.000000000000018</v>
      </c>
      <c r="H74" s="32">
        <f t="shared" si="36"/>
        <v>39.999999999999986</v>
      </c>
      <c r="I74" s="32">
        <f t="shared" si="37"/>
        <v>-9.9999999999999645</v>
      </c>
      <c r="J74" s="32">
        <f t="shared" si="38"/>
        <v>0</v>
      </c>
      <c r="K74" s="32">
        <f t="shared" si="39"/>
        <v>4.6185277824406512E-14</v>
      </c>
      <c r="L74" s="32">
        <f t="shared" si="40"/>
        <v>-9.9999999999999858</v>
      </c>
      <c r="M74" s="32">
        <f t="shared" si="41"/>
        <v>-29.999999999999982</v>
      </c>
      <c r="N74" s="32">
        <f t="shared" si="42"/>
        <v>20.000000000000018</v>
      </c>
      <c r="O74" s="32">
        <f t="shared" si="43"/>
        <v>20.000000000000018</v>
      </c>
      <c r="P74" s="32">
        <f t="shared" si="44"/>
        <v>30.000000000000004</v>
      </c>
      <c r="Q74" s="32">
        <f t="shared" si="45"/>
        <v>30.000000000000028</v>
      </c>
      <c r="R74" s="32">
        <f t="shared" si="46"/>
        <v>20.000000000000018</v>
      </c>
      <c r="S74" s="32">
        <f t="shared" si="47"/>
        <v>40.000000000000014</v>
      </c>
      <c r="T74" s="32">
        <f t="shared" si="48"/>
        <v>30.000000000000018</v>
      </c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</row>
    <row r="75" spans="1:32" x14ac:dyDescent="0.25">
      <c r="A75" s="6">
        <v>73</v>
      </c>
      <c r="B75" s="39">
        <v>-60.000000000000007</v>
      </c>
      <c r="C75" s="32">
        <f t="shared" si="31"/>
        <v>80.000000000000028</v>
      </c>
      <c r="D75" s="32">
        <f t="shared" si="32"/>
        <v>50</v>
      </c>
      <c r="E75" s="32">
        <f t="shared" si="33"/>
        <v>70.000000000000014</v>
      </c>
      <c r="F75" s="32">
        <f t="shared" si="34"/>
        <v>60.000000000000007</v>
      </c>
      <c r="G75" s="32">
        <f t="shared" si="35"/>
        <v>79.999999999999972</v>
      </c>
      <c r="H75" s="32">
        <f t="shared" si="36"/>
        <v>30.000000000000025</v>
      </c>
      <c r="I75" s="32">
        <f t="shared" si="37"/>
        <v>39.999999999999986</v>
      </c>
      <c r="J75" s="32">
        <f t="shared" si="38"/>
        <v>40.000000000000036</v>
      </c>
      <c r="K75" s="32">
        <f t="shared" si="39"/>
        <v>30.000000000000004</v>
      </c>
      <c r="L75" s="32">
        <f t="shared" si="40"/>
        <v>10.000000000000007</v>
      </c>
      <c r="M75" s="32">
        <f t="shared" si="41"/>
        <v>60.000000000000007</v>
      </c>
      <c r="N75" s="32">
        <f t="shared" si="42"/>
        <v>60.000000000000007</v>
      </c>
      <c r="O75" s="32">
        <f t="shared" si="43"/>
        <v>70</v>
      </c>
      <c r="P75" s="32">
        <f t="shared" si="44"/>
        <v>70.000000000000014</v>
      </c>
      <c r="Q75" s="32">
        <f t="shared" si="45"/>
        <v>60.000000000000007</v>
      </c>
      <c r="R75" s="32">
        <f t="shared" si="46"/>
        <v>80</v>
      </c>
      <c r="S75" s="32">
        <f t="shared" si="47"/>
        <v>70</v>
      </c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</row>
    <row r="76" spans="1:32" x14ac:dyDescent="0.25">
      <c r="A76" s="6">
        <v>74</v>
      </c>
      <c r="B76" s="39">
        <v>20.000000000000018</v>
      </c>
      <c r="C76" s="32">
        <f t="shared" si="31"/>
        <v>-30.000000000000028</v>
      </c>
      <c r="D76" s="32">
        <f t="shared" si="32"/>
        <v>-10.000000000000009</v>
      </c>
      <c r="E76" s="32">
        <f t="shared" si="33"/>
        <v>-20.000000000000018</v>
      </c>
      <c r="F76" s="32">
        <f t="shared" si="34"/>
        <v>-4.6185277824406512E-14</v>
      </c>
      <c r="G76" s="32">
        <f t="shared" si="35"/>
        <v>-50</v>
      </c>
      <c r="H76" s="32">
        <f t="shared" si="36"/>
        <v>-40.000000000000036</v>
      </c>
      <c r="I76" s="32">
        <f t="shared" si="37"/>
        <v>-39.999999999999986</v>
      </c>
      <c r="J76" s="32">
        <f t="shared" si="38"/>
        <v>-50.000000000000021</v>
      </c>
      <c r="K76" s="32">
        <f t="shared" si="39"/>
        <v>-70.000000000000014</v>
      </c>
      <c r="L76" s="32">
        <f t="shared" si="40"/>
        <v>-20.000000000000018</v>
      </c>
      <c r="M76" s="32">
        <f t="shared" si="41"/>
        <v>-20.000000000000018</v>
      </c>
      <c r="N76" s="32">
        <f t="shared" si="42"/>
        <v>-10.000000000000032</v>
      </c>
      <c r="O76" s="32">
        <f t="shared" si="43"/>
        <v>-10.000000000000009</v>
      </c>
      <c r="P76" s="32">
        <f t="shared" si="44"/>
        <v>-20.000000000000018</v>
      </c>
      <c r="Q76" s="32">
        <f t="shared" si="45"/>
        <v>0</v>
      </c>
      <c r="R76" s="32">
        <f t="shared" si="46"/>
        <v>-10.000000000000018</v>
      </c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</row>
    <row r="77" spans="1:32" x14ac:dyDescent="0.25">
      <c r="A77" s="6">
        <v>75</v>
      </c>
      <c r="B77" s="39">
        <v>-10.000000000000009</v>
      </c>
      <c r="C77" s="32">
        <f t="shared" si="31"/>
        <v>20.000000000000018</v>
      </c>
      <c r="D77" s="32">
        <f t="shared" si="32"/>
        <v>10.000000000000009</v>
      </c>
      <c r="E77" s="32">
        <f t="shared" si="33"/>
        <v>29.999999999999979</v>
      </c>
      <c r="F77" s="32">
        <f t="shared" si="34"/>
        <v>-19.999999999999972</v>
      </c>
      <c r="G77" s="32">
        <f t="shared" si="35"/>
        <v>-10.000000000000009</v>
      </c>
      <c r="H77" s="32">
        <f t="shared" si="36"/>
        <v>-9.9999999999999627</v>
      </c>
      <c r="I77" s="32">
        <f t="shared" si="37"/>
        <v>-19.999999999999993</v>
      </c>
      <c r="J77" s="32">
        <f t="shared" si="38"/>
        <v>-39.999999999999993</v>
      </c>
      <c r="K77" s="32">
        <f t="shared" si="39"/>
        <v>10.000000000000009</v>
      </c>
      <c r="L77" s="32">
        <f t="shared" si="40"/>
        <v>10.000000000000009</v>
      </c>
      <c r="M77" s="32">
        <f t="shared" si="41"/>
        <v>19.999999999999993</v>
      </c>
      <c r="N77" s="32">
        <f t="shared" si="42"/>
        <v>20.000000000000018</v>
      </c>
      <c r="O77" s="32">
        <f t="shared" si="43"/>
        <v>10.000000000000009</v>
      </c>
      <c r="P77" s="32">
        <f t="shared" si="44"/>
        <v>30.000000000000007</v>
      </c>
      <c r="Q77" s="32">
        <f t="shared" si="45"/>
        <v>20.000000000000007</v>
      </c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</row>
    <row r="78" spans="1:32" x14ac:dyDescent="0.25">
      <c r="A78" s="6">
        <v>76</v>
      </c>
      <c r="B78" s="39">
        <v>10.000000000000009</v>
      </c>
      <c r="C78" s="32">
        <f t="shared" si="31"/>
        <v>-10.000000000000009</v>
      </c>
      <c r="D78" s="32">
        <f t="shared" si="32"/>
        <v>9.9999999999999627</v>
      </c>
      <c r="E78" s="32">
        <f t="shared" si="33"/>
        <v>-39.999999999999993</v>
      </c>
      <c r="F78" s="32">
        <f t="shared" si="34"/>
        <v>-30.000000000000028</v>
      </c>
      <c r="G78" s="32">
        <f t="shared" si="35"/>
        <v>-29.999999999999979</v>
      </c>
      <c r="H78" s="32">
        <f t="shared" si="36"/>
        <v>-40.000000000000014</v>
      </c>
      <c r="I78" s="32">
        <f t="shared" si="37"/>
        <v>-60.000000000000007</v>
      </c>
      <c r="J78" s="32">
        <f t="shared" si="38"/>
        <v>-10.000000000000009</v>
      </c>
      <c r="K78" s="32">
        <f t="shared" si="39"/>
        <v>-10.000000000000009</v>
      </c>
      <c r="L78" s="32">
        <f t="shared" si="40"/>
        <v>-2.3092638912203256E-14</v>
      </c>
      <c r="M78" s="32">
        <f t="shared" si="41"/>
        <v>0</v>
      </c>
      <c r="N78" s="32">
        <f t="shared" si="42"/>
        <v>-10.000000000000009</v>
      </c>
      <c r="O78" s="32">
        <f t="shared" si="43"/>
        <v>9.9999999999999876</v>
      </c>
      <c r="P78" s="32">
        <f t="shared" si="44"/>
        <v>0</v>
      </c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</row>
    <row r="79" spans="1:32" x14ac:dyDescent="0.25">
      <c r="A79" s="6">
        <v>77</v>
      </c>
      <c r="B79" s="39">
        <v>0</v>
      </c>
      <c r="C79" s="32">
        <f t="shared" si="31"/>
        <v>19.999999999999972</v>
      </c>
      <c r="D79" s="32">
        <f t="shared" si="32"/>
        <v>-29.999999999999982</v>
      </c>
      <c r="E79" s="32">
        <f t="shared" si="33"/>
        <v>-20.000000000000018</v>
      </c>
      <c r="F79" s="32">
        <f t="shared" si="34"/>
        <v>-19.999999999999972</v>
      </c>
      <c r="G79" s="32">
        <f t="shared" si="35"/>
        <v>-30.000000000000004</v>
      </c>
      <c r="H79" s="32">
        <f t="shared" si="36"/>
        <v>-50</v>
      </c>
      <c r="I79" s="32">
        <f t="shared" si="37"/>
        <v>0</v>
      </c>
      <c r="J79" s="32">
        <f t="shared" si="38"/>
        <v>0</v>
      </c>
      <c r="K79" s="32">
        <f t="shared" si="39"/>
        <v>9.9999999999999858</v>
      </c>
      <c r="L79" s="32">
        <f t="shared" si="40"/>
        <v>10.000000000000009</v>
      </c>
      <c r="M79" s="32">
        <f t="shared" si="41"/>
        <v>0</v>
      </c>
      <c r="N79" s="32">
        <f t="shared" si="42"/>
        <v>19.999999999999996</v>
      </c>
      <c r="O79" s="32">
        <f t="shared" si="43"/>
        <v>10</v>
      </c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</row>
    <row r="80" spans="1:32" x14ac:dyDescent="0.25">
      <c r="A80" s="6">
        <v>78</v>
      </c>
      <c r="B80" s="39">
        <v>19.999999999999972</v>
      </c>
      <c r="C80" s="32">
        <f t="shared" si="31"/>
        <v>-49.999999999999957</v>
      </c>
      <c r="D80" s="32">
        <f t="shared" si="32"/>
        <v>-39.999999999999986</v>
      </c>
      <c r="E80" s="32">
        <f t="shared" si="33"/>
        <v>-39.999999999999943</v>
      </c>
      <c r="F80" s="32">
        <f t="shared" si="34"/>
        <v>-49.999999999999972</v>
      </c>
      <c r="G80" s="32">
        <f t="shared" si="35"/>
        <v>-69.999999999999972</v>
      </c>
      <c r="H80" s="32">
        <f t="shared" si="36"/>
        <v>-19.999999999999972</v>
      </c>
      <c r="I80" s="32">
        <f t="shared" si="37"/>
        <v>-19.999999999999972</v>
      </c>
      <c r="J80" s="32">
        <f t="shared" si="38"/>
        <v>-9.9999999999999858</v>
      </c>
      <c r="K80" s="32">
        <f t="shared" si="39"/>
        <v>-9.9999999999999627</v>
      </c>
      <c r="L80" s="32">
        <f t="shared" si="40"/>
        <v>-19.999999999999972</v>
      </c>
      <c r="M80" s="32">
        <f t="shared" si="41"/>
        <v>0</v>
      </c>
      <c r="N80" s="32">
        <f t="shared" si="42"/>
        <v>-9.9999999999999716</v>
      </c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</row>
    <row r="81" spans="1:32" x14ac:dyDescent="0.25">
      <c r="A81" s="6">
        <v>79</v>
      </c>
      <c r="B81" s="39">
        <v>-29.999999999999982</v>
      </c>
      <c r="C81" s="32">
        <f t="shared" si="31"/>
        <v>9.9999999999999645</v>
      </c>
      <c r="D81" s="32">
        <f t="shared" si="32"/>
        <v>10.000000000000011</v>
      </c>
      <c r="E81" s="32">
        <f t="shared" si="33"/>
        <v>0</v>
      </c>
      <c r="F81" s="32">
        <f t="shared" si="34"/>
        <v>-20.000000000000018</v>
      </c>
      <c r="G81" s="32">
        <f t="shared" si="35"/>
        <v>29.999999999999982</v>
      </c>
      <c r="H81" s="32">
        <f t="shared" si="36"/>
        <v>29.999999999999982</v>
      </c>
      <c r="I81" s="32">
        <f t="shared" si="37"/>
        <v>39.999999999999972</v>
      </c>
      <c r="J81" s="32">
        <f t="shared" si="38"/>
        <v>39.999999999999993</v>
      </c>
      <c r="K81" s="32">
        <f t="shared" si="39"/>
        <v>29.999999999999982</v>
      </c>
      <c r="L81" s="32">
        <f t="shared" si="40"/>
        <v>49.999999999999979</v>
      </c>
      <c r="M81" s="32">
        <f t="shared" si="41"/>
        <v>39.999999999999986</v>
      </c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</row>
    <row r="82" spans="1:32" x14ac:dyDescent="0.25">
      <c r="A82" s="6">
        <v>80</v>
      </c>
      <c r="B82" s="39">
        <v>-20.000000000000018</v>
      </c>
      <c r="C82" s="32">
        <f t="shared" si="31"/>
        <v>4.6185277824406512E-14</v>
      </c>
      <c r="D82" s="32">
        <f t="shared" si="32"/>
        <v>-9.9999999999999858</v>
      </c>
      <c r="E82" s="32">
        <f t="shared" si="33"/>
        <v>-29.999999999999982</v>
      </c>
      <c r="F82" s="32">
        <f t="shared" si="34"/>
        <v>20.000000000000018</v>
      </c>
      <c r="G82" s="32">
        <f t="shared" si="35"/>
        <v>20.000000000000018</v>
      </c>
      <c r="H82" s="32">
        <f t="shared" si="36"/>
        <v>30.000000000000004</v>
      </c>
      <c r="I82" s="32">
        <f t="shared" si="37"/>
        <v>30.000000000000028</v>
      </c>
      <c r="J82" s="32">
        <f t="shared" si="38"/>
        <v>20.000000000000018</v>
      </c>
      <c r="K82" s="32">
        <f t="shared" si="39"/>
        <v>40.000000000000014</v>
      </c>
      <c r="L82" s="32">
        <f t="shared" si="40"/>
        <v>30.000000000000018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</row>
    <row r="83" spans="1:32" x14ac:dyDescent="0.25">
      <c r="A83" s="6">
        <v>81</v>
      </c>
      <c r="B83" s="39">
        <v>-19.999999999999972</v>
      </c>
      <c r="C83" s="32">
        <f t="shared" si="31"/>
        <v>-10.000000000000032</v>
      </c>
      <c r="D83" s="32">
        <f t="shared" si="32"/>
        <v>-30.000000000000028</v>
      </c>
      <c r="E83" s="32">
        <f t="shared" si="33"/>
        <v>19.999999999999972</v>
      </c>
      <c r="F83" s="32">
        <f t="shared" si="34"/>
        <v>19.999999999999972</v>
      </c>
      <c r="G83" s="32">
        <f t="shared" si="35"/>
        <v>29.999999999999957</v>
      </c>
      <c r="H83" s="32">
        <f t="shared" si="36"/>
        <v>29.999999999999979</v>
      </c>
      <c r="I83" s="32">
        <f t="shared" si="37"/>
        <v>19.999999999999972</v>
      </c>
      <c r="J83" s="32">
        <f t="shared" si="38"/>
        <v>39.999999999999972</v>
      </c>
      <c r="K83" s="32">
        <f t="shared" si="39"/>
        <v>29.999999999999972</v>
      </c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</row>
    <row r="84" spans="1:32" x14ac:dyDescent="0.25">
      <c r="A84" s="6">
        <v>82</v>
      </c>
      <c r="B84" s="39">
        <v>-30.000000000000004</v>
      </c>
      <c r="C84" s="32">
        <f t="shared" si="31"/>
        <v>-19.999999999999996</v>
      </c>
      <c r="D84" s="32">
        <f t="shared" si="32"/>
        <v>30.000000000000004</v>
      </c>
      <c r="E84" s="32">
        <f t="shared" si="33"/>
        <v>30.000000000000004</v>
      </c>
      <c r="F84" s="32">
        <f t="shared" si="34"/>
        <v>39.999999999999986</v>
      </c>
      <c r="G84" s="32">
        <f t="shared" si="35"/>
        <v>40.000000000000014</v>
      </c>
      <c r="H84" s="32">
        <f t="shared" si="36"/>
        <v>30.000000000000004</v>
      </c>
      <c r="I84" s="32">
        <f t="shared" si="37"/>
        <v>50</v>
      </c>
      <c r="J84" s="32">
        <f t="shared" si="38"/>
        <v>40</v>
      </c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</row>
    <row r="85" spans="1:32" x14ac:dyDescent="0.25">
      <c r="A85" s="6">
        <v>83</v>
      </c>
      <c r="B85" s="40">
        <v>-50</v>
      </c>
      <c r="C85" s="32">
        <f t="shared" si="31"/>
        <v>50</v>
      </c>
      <c r="D85" s="32">
        <f t="shared" si="32"/>
        <v>50</v>
      </c>
      <c r="E85" s="32">
        <f t="shared" si="33"/>
        <v>59.999999999999986</v>
      </c>
      <c r="F85" s="32">
        <f t="shared" si="34"/>
        <v>60.000000000000007</v>
      </c>
      <c r="G85" s="32">
        <f t="shared" si="35"/>
        <v>50</v>
      </c>
      <c r="H85" s="32">
        <f t="shared" si="36"/>
        <v>70</v>
      </c>
      <c r="I85" s="32">
        <f t="shared" si="37"/>
        <v>60</v>
      </c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</row>
    <row r="86" spans="1:32" x14ac:dyDescent="0.25">
      <c r="A86" s="6">
        <v>84</v>
      </c>
      <c r="B86" s="40">
        <v>0</v>
      </c>
      <c r="C86" s="32">
        <f t="shared" si="31"/>
        <v>0</v>
      </c>
      <c r="D86" s="32">
        <f t="shared" si="32"/>
        <v>9.9999999999999858</v>
      </c>
      <c r="E86" s="32">
        <f t="shared" si="33"/>
        <v>10.000000000000009</v>
      </c>
      <c r="F86" s="32">
        <f t="shared" si="34"/>
        <v>0</v>
      </c>
      <c r="G86" s="32">
        <f t="shared" si="35"/>
        <v>19.999999999999996</v>
      </c>
      <c r="H86" s="32">
        <f t="shared" si="36"/>
        <v>10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</row>
    <row r="87" spans="1:32" x14ac:dyDescent="0.25">
      <c r="A87" s="6">
        <v>85</v>
      </c>
      <c r="B87" s="40">
        <v>0</v>
      </c>
      <c r="C87" s="32">
        <f t="shared" si="31"/>
        <v>9.9999999999999858</v>
      </c>
      <c r="D87" s="32">
        <f t="shared" si="32"/>
        <v>10.000000000000009</v>
      </c>
      <c r="E87" s="32">
        <f t="shared" si="33"/>
        <v>0</v>
      </c>
      <c r="F87" s="32">
        <f t="shared" si="34"/>
        <v>19.999999999999996</v>
      </c>
      <c r="G87" s="32">
        <f t="shared" si="35"/>
        <v>10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</row>
    <row r="88" spans="1:32" x14ac:dyDescent="0.25">
      <c r="A88" s="6">
        <v>86</v>
      </c>
      <c r="B88" s="40">
        <v>9.9999999999999858</v>
      </c>
      <c r="C88" s="32">
        <f t="shared" si="31"/>
        <v>2.3092638912203256E-14</v>
      </c>
      <c r="D88" s="32">
        <f t="shared" si="32"/>
        <v>-9.9999999999999858</v>
      </c>
      <c r="E88" s="32">
        <f t="shared" si="33"/>
        <v>10.000000000000011</v>
      </c>
      <c r="F88" s="32">
        <f t="shared" si="34"/>
        <v>1.4210854715202004E-14</v>
      </c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</row>
    <row r="89" spans="1:32" x14ac:dyDescent="0.25">
      <c r="A89" s="6">
        <v>87</v>
      </c>
      <c r="B89" s="40">
        <v>10.000000000000009</v>
      </c>
      <c r="C89" s="32">
        <f t="shared" si="31"/>
        <v>-10.000000000000009</v>
      </c>
      <c r="D89" s="32">
        <f t="shared" si="32"/>
        <v>9.9999999999999876</v>
      </c>
      <c r="E89" s="32">
        <f t="shared" si="33"/>
        <v>0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</row>
    <row r="90" spans="1:32" x14ac:dyDescent="0.25">
      <c r="A90" s="6">
        <v>88</v>
      </c>
      <c r="B90" s="40">
        <v>0</v>
      </c>
      <c r="C90" s="32">
        <f t="shared" si="31"/>
        <v>19.999999999999996</v>
      </c>
      <c r="D90" s="32">
        <f t="shared" si="32"/>
        <v>10</v>
      </c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</row>
    <row r="91" spans="1:32" x14ac:dyDescent="0.25">
      <c r="A91" s="6">
        <v>89</v>
      </c>
      <c r="B91" s="40">
        <v>19.999999999999996</v>
      </c>
      <c r="C91" s="32">
        <f t="shared" si="31"/>
        <v>-9.9999999999999964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</row>
    <row r="92" spans="1:32" x14ac:dyDescent="0.25">
      <c r="A92" s="6">
        <v>90</v>
      </c>
      <c r="B92" s="40">
        <v>10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CH 5</vt:lpstr>
      <vt:lpstr>CH 6</vt:lpstr>
      <vt:lpstr>CH 6a</vt:lpstr>
      <vt:lpstr>CH 6b-7</vt:lpstr>
      <vt:lpstr>Variogram Nonstat</vt:lpstr>
      <vt:lpstr>Variogram Nonstat Alt.</vt:lpstr>
      <vt:lpstr>Variogram Stat</vt:lpstr>
      <vt:lpstr>DataSet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 Pecar</cp:lastModifiedBy>
  <dcterms:created xsi:type="dcterms:W3CDTF">2012-04-07T05:32:09Z</dcterms:created>
  <dcterms:modified xsi:type="dcterms:W3CDTF">2020-12-01T16:01:49Z</dcterms:modified>
</cp:coreProperties>
</file>